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628"/>
  <workbookPr codeName="Denne_projektmappe" defaultThemeVersion="124226"/>
  <mc:AlternateContent xmlns:mc="http://schemas.openxmlformats.org/markup-compatibility/2006">
    <mc:Choice Requires="x15">
      <x15ac:absPath xmlns:x15ac="http://schemas.microsoft.com/office/spreadsheetml/2010/11/ac" url="https://nordicecolabel-my.sharepoint.com/personal/chb_ecolabel_dk/Documents/Desktop/"/>
    </mc:Choice>
  </mc:AlternateContent>
  <xr:revisionPtr revIDLastSave="0" documentId="8_{D6F70A29-7839-4302-8C32-DE4AA892380D}" xr6:coauthVersionLast="47" xr6:coauthVersionMax="47" xr10:uidLastSave="{00000000-0000-0000-0000-000000000000}"/>
  <bookViews>
    <workbookView xWindow="-120" yWindow="-120" windowWidth="29040" windowHeight="15720" tabRatio="681" activeTab="3" xr2:uid="{00000000-000D-0000-FFFF-FFFF00000000}"/>
  </bookViews>
  <sheets>
    <sheet name="How to use the sheets" sheetId="1" r:id="rId1"/>
    <sheet name="Formula" sheetId="2" r:id="rId2"/>
    <sheet name="CDV &amp; Degradability 2016" sheetId="7" r:id="rId3"/>
    <sheet name="CDV &amp; Degradability 2023" sheetId="12" r:id="rId4"/>
    <sheet name="DID-list 2016" sheetId="6" r:id="rId5"/>
    <sheet name="DID-list 2023" sheetId="11" r:id="rId6"/>
  </sheets>
  <definedNames>
    <definedName name="Invalid">"Invalid DID no"</definedName>
    <definedName name="mf_glas">#REF!</definedName>
    <definedName name="NonDID">"See text box below for chemicals not on the DID-list"</definedName>
    <definedName name="_xlnm.Print_Titles" localSheetId="4">'DID-list 2016'!$3:$4</definedName>
  </definedNames>
  <calcPr calcId="191029"/>
  <customWorkbookViews>
    <customWorkbookView name="Pehr Hård (Svanen) - Personal View" guid="{94BE19D9-FC8D-41A1-8D7D-427542EADFBC}" mergeInterval="0" personalView="1" maximized="1" windowWidth="1920" windowHeight="874"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36" i="12" l="1"/>
  <c r="E36" i="12"/>
  <c r="K35" i="12"/>
  <c r="J35" i="12"/>
  <c r="F35" i="12"/>
  <c r="E34" i="12"/>
  <c r="K32" i="12"/>
  <c r="J32" i="12"/>
  <c r="G32" i="12"/>
  <c r="E32" i="12"/>
  <c r="K30" i="12"/>
  <c r="J30" i="12"/>
  <c r="E30" i="12"/>
  <c r="J29" i="12"/>
  <c r="G29" i="12"/>
  <c r="F29" i="12"/>
  <c r="E29" i="12"/>
  <c r="J27" i="12"/>
  <c r="G27" i="12"/>
  <c r="E27" i="12"/>
  <c r="K22" i="12"/>
  <c r="J22" i="12"/>
  <c r="F21" i="12"/>
  <c r="E21" i="12"/>
  <c r="E20" i="12"/>
  <c r="K19" i="12"/>
  <c r="J19" i="12"/>
  <c r="G19" i="12"/>
  <c r="F19" i="12"/>
  <c r="E18" i="12"/>
  <c r="F17" i="12"/>
  <c r="K16" i="12"/>
  <c r="J16" i="12"/>
  <c r="G16" i="12"/>
  <c r="F16" i="12"/>
  <c r="E16" i="12"/>
  <c r="K14" i="12"/>
  <c r="J14" i="12"/>
  <c r="F14" i="12"/>
  <c r="E14" i="12"/>
  <c r="J13" i="12"/>
  <c r="G13" i="12"/>
  <c r="F13" i="12"/>
  <c r="E13" i="12"/>
  <c r="J11" i="12"/>
  <c r="G11" i="12"/>
  <c r="E11" i="12"/>
  <c r="F10" i="12"/>
  <c r="E10" i="12"/>
  <c r="B7" i="12"/>
  <c r="B8" i="12"/>
  <c r="B18" i="12"/>
  <c r="B21" i="12"/>
  <c r="B23" i="12"/>
  <c r="B24" i="12"/>
  <c r="B34" i="12"/>
  <c r="A7" i="12"/>
  <c r="K7" i="12" s="1"/>
  <c r="A8" i="12"/>
  <c r="E8" i="12" s="1"/>
  <c r="A9" i="12"/>
  <c r="J9" i="12" s="1"/>
  <c r="A10" i="12"/>
  <c r="K10" i="12" s="1"/>
  <c r="A11" i="12"/>
  <c r="F11" i="12" s="1"/>
  <c r="A12" i="12"/>
  <c r="J12" i="12" s="1"/>
  <c r="A13" i="12"/>
  <c r="K13" i="12" s="1"/>
  <c r="A14" i="12"/>
  <c r="G14" i="12" s="1"/>
  <c r="A15" i="12"/>
  <c r="K15" i="12" s="1"/>
  <c r="A16" i="12"/>
  <c r="A17" i="12"/>
  <c r="J17" i="12" s="1"/>
  <c r="A18" i="12"/>
  <c r="K18" i="12" s="1"/>
  <c r="A19" i="12"/>
  <c r="E19" i="12" s="1"/>
  <c r="A20" i="12"/>
  <c r="K20" i="12" s="1"/>
  <c r="A21" i="12"/>
  <c r="K21" i="12" s="1"/>
  <c r="A22" i="12"/>
  <c r="G22" i="12" s="1"/>
  <c r="A23" i="12"/>
  <c r="K23" i="12" s="1"/>
  <c r="A24" i="12"/>
  <c r="E24" i="12" s="1"/>
  <c r="A25" i="12"/>
  <c r="J25" i="12" s="1"/>
  <c r="A26" i="12"/>
  <c r="K26" i="12" s="1"/>
  <c r="A27" i="12"/>
  <c r="F27" i="12" s="1"/>
  <c r="A28" i="12"/>
  <c r="J28" i="12" s="1"/>
  <c r="A29" i="12"/>
  <c r="K29" i="12" s="1"/>
  <c r="A30" i="12"/>
  <c r="G30" i="12" s="1"/>
  <c r="A31" i="12"/>
  <c r="K31" i="12" s="1"/>
  <c r="A32" i="12"/>
  <c r="F32" i="12" s="1"/>
  <c r="A33" i="12"/>
  <c r="J33" i="12" s="1"/>
  <c r="A34" i="12"/>
  <c r="K34" i="12" s="1"/>
  <c r="A35" i="12"/>
  <c r="G35" i="12" s="1"/>
  <c r="A36" i="12"/>
  <c r="K36" i="12" s="1"/>
  <c r="A6" i="12"/>
  <c r="G6" i="12" s="1"/>
  <c r="P41" i="12"/>
  <c r="O41" i="12"/>
  <c r="N41" i="12"/>
  <c r="L41" i="12"/>
  <c r="P40" i="12"/>
  <c r="O40" i="12"/>
  <c r="L40" i="12"/>
  <c r="H36" i="12"/>
  <c r="I36" i="12" s="1"/>
  <c r="D36" i="12"/>
  <c r="C36" i="12"/>
  <c r="B36" i="12" s="1"/>
  <c r="H35" i="12"/>
  <c r="I35" i="12" s="1"/>
  <c r="D35" i="12"/>
  <c r="C35" i="12"/>
  <c r="B35" i="12" s="1"/>
  <c r="H34" i="12"/>
  <c r="I34" i="12" s="1"/>
  <c r="D34" i="12"/>
  <c r="C34" i="12"/>
  <c r="H33" i="12"/>
  <c r="I33" i="12" s="1"/>
  <c r="D33" i="12"/>
  <c r="C33" i="12"/>
  <c r="B33" i="12" s="1"/>
  <c r="O32" i="12"/>
  <c r="H32" i="12"/>
  <c r="I32" i="12" s="1"/>
  <c r="D32" i="12"/>
  <c r="C32" i="12"/>
  <c r="B32" i="12" s="1"/>
  <c r="H31" i="12"/>
  <c r="I31" i="12" s="1"/>
  <c r="D31" i="12"/>
  <c r="C31" i="12"/>
  <c r="B31" i="12" s="1"/>
  <c r="H30" i="12"/>
  <c r="I30" i="12" s="1"/>
  <c r="D30" i="12"/>
  <c r="C30" i="12"/>
  <c r="B30" i="12" s="1"/>
  <c r="O29" i="12"/>
  <c r="M29" i="12"/>
  <c r="H29" i="12"/>
  <c r="I29" i="12" s="1"/>
  <c r="D29" i="12"/>
  <c r="C29" i="12"/>
  <c r="B29" i="12" s="1"/>
  <c r="H28" i="12"/>
  <c r="I28" i="12" s="1"/>
  <c r="K28" i="12" s="1"/>
  <c r="D28" i="12"/>
  <c r="C28" i="12"/>
  <c r="B28" i="12" s="1"/>
  <c r="O27" i="12"/>
  <c r="H27" i="12"/>
  <c r="I27" i="12" s="1"/>
  <c r="D27" i="12"/>
  <c r="C27" i="12"/>
  <c r="B27" i="12" s="1"/>
  <c r="H26" i="12"/>
  <c r="I26" i="12" s="1"/>
  <c r="D26" i="12"/>
  <c r="C26" i="12"/>
  <c r="B26" i="12" s="1"/>
  <c r="H25" i="12"/>
  <c r="I25" i="12" s="1"/>
  <c r="D25" i="12"/>
  <c r="C25" i="12"/>
  <c r="B25" i="12" s="1"/>
  <c r="O24" i="12"/>
  <c r="M24" i="12"/>
  <c r="H24" i="12"/>
  <c r="I24" i="12" s="1"/>
  <c r="D24" i="12"/>
  <c r="C24" i="12"/>
  <c r="H23" i="12"/>
  <c r="I23" i="12" s="1"/>
  <c r="D23" i="12"/>
  <c r="C23" i="12"/>
  <c r="H22" i="12"/>
  <c r="I22" i="12" s="1"/>
  <c r="D22" i="12"/>
  <c r="C22" i="12"/>
  <c r="B22" i="12" s="1"/>
  <c r="O21" i="12"/>
  <c r="M21" i="12"/>
  <c r="H21" i="12"/>
  <c r="I21" i="12" s="1"/>
  <c r="D21" i="12"/>
  <c r="C21" i="12"/>
  <c r="O20" i="12"/>
  <c r="H20" i="12"/>
  <c r="I20" i="12" s="1"/>
  <c r="D20" i="12"/>
  <c r="C20" i="12"/>
  <c r="B20" i="12" s="1"/>
  <c r="H19" i="12"/>
  <c r="I19" i="12" s="1"/>
  <c r="D19" i="12"/>
  <c r="C19" i="12"/>
  <c r="B19" i="12" s="1"/>
  <c r="H18" i="12"/>
  <c r="I18" i="12" s="1"/>
  <c r="D18" i="12"/>
  <c r="C18" i="12"/>
  <c r="M17" i="12"/>
  <c r="H17" i="12"/>
  <c r="I17" i="12" s="1"/>
  <c r="D17" i="12"/>
  <c r="C17" i="12"/>
  <c r="B17" i="12" s="1"/>
  <c r="O16" i="12"/>
  <c r="H16" i="12"/>
  <c r="I16" i="12" s="1"/>
  <c r="D16" i="12"/>
  <c r="C16" i="12"/>
  <c r="B16" i="12" s="1"/>
  <c r="H15" i="12"/>
  <c r="I15" i="12" s="1"/>
  <c r="D15" i="12"/>
  <c r="C15" i="12"/>
  <c r="B15" i="12" s="1"/>
  <c r="H14" i="12"/>
  <c r="I14" i="12" s="1"/>
  <c r="D14" i="12"/>
  <c r="C14" i="12"/>
  <c r="B14" i="12" s="1"/>
  <c r="O13" i="12"/>
  <c r="M13" i="12"/>
  <c r="H13" i="12"/>
  <c r="I13" i="12" s="1"/>
  <c r="D13" i="12"/>
  <c r="C13" i="12"/>
  <c r="B13" i="12" s="1"/>
  <c r="H12" i="12"/>
  <c r="I12" i="12" s="1"/>
  <c r="K12" i="12" s="1"/>
  <c r="D12" i="12"/>
  <c r="C12" i="12"/>
  <c r="B12" i="12" s="1"/>
  <c r="O11" i="12"/>
  <c r="M11" i="12"/>
  <c r="H11" i="12"/>
  <c r="I11" i="12" s="1"/>
  <c r="D11" i="12"/>
  <c r="C11" i="12"/>
  <c r="B11" i="12" s="1"/>
  <c r="H10" i="12"/>
  <c r="I10" i="12" s="1"/>
  <c r="D10" i="12"/>
  <c r="C10" i="12"/>
  <c r="B10" i="12" s="1"/>
  <c r="H9" i="12"/>
  <c r="I9" i="12" s="1"/>
  <c r="D9" i="12"/>
  <c r="C9" i="12"/>
  <c r="B9" i="12" s="1"/>
  <c r="O8" i="12"/>
  <c r="M8" i="12"/>
  <c r="H8" i="12"/>
  <c r="I8" i="12" s="1"/>
  <c r="D8" i="12"/>
  <c r="C8" i="12"/>
  <c r="H7" i="12"/>
  <c r="I7" i="12" s="1"/>
  <c r="D7" i="12"/>
  <c r="C7" i="12"/>
  <c r="H6" i="12"/>
  <c r="D6" i="12"/>
  <c r="C6" i="12"/>
  <c r="B6" i="12" s="1"/>
  <c r="D4" i="12"/>
  <c r="G3" i="12"/>
  <c r="D3" i="12"/>
  <c r="E8" i="11"/>
  <c r="H8" i="11"/>
  <c r="E9" i="11"/>
  <c r="H9" i="11"/>
  <c r="E10" i="11"/>
  <c r="H10" i="11"/>
  <c r="E11" i="11"/>
  <c r="H11" i="11"/>
  <c r="E12" i="11"/>
  <c r="H12" i="11"/>
  <c r="E13" i="11"/>
  <c r="H13" i="11"/>
  <c r="E14" i="11"/>
  <c r="H14" i="11"/>
  <c r="E15" i="11"/>
  <c r="H15" i="11"/>
  <c r="E16" i="11"/>
  <c r="H16" i="11"/>
  <c r="E17" i="11"/>
  <c r="H17" i="11"/>
  <c r="E18" i="11"/>
  <c r="H18" i="11"/>
  <c r="E19" i="11"/>
  <c r="H19" i="11"/>
  <c r="E20" i="11"/>
  <c r="H20" i="11"/>
  <c r="E21" i="11"/>
  <c r="H21" i="11"/>
  <c r="E22" i="11"/>
  <c r="H22" i="11"/>
  <c r="E23" i="11"/>
  <c r="H23" i="11"/>
  <c r="E24" i="11"/>
  <c r="H24" i="11"/>
  <c r="E26" i="11"/>
  <c r="H26" i="11"/>
  <c r="E27" i="11"/>
  <c r="H27" i="11"/>
  <c r="E28" i="11"/>
  <c r="H28" i="11"/>
  <c r="E29" i="11"/>
  <c r="H29" i="11"/>
  <c r="E30" i="11"/>
  <c r="H30" i="11"/>
  <c r="E31" i="11"/>
  <c r="H31" i="11"/>
  <c r="E32" i="11"/>
  <c r="H32" i="11"/>
  <c r="E33" i="11"/>
  <c r="H33" i="11"/>
  <c r="E34" i="11"/>
  <c r="H34" i="11"/>
  <c r="E35" i="11"/>
  <c r="H35" i="11"/>
  <c r="E36" i="11"/>
  <c r="H36" i="11"/>
  <c r="E37" i="11"/>
  <c r="H37" i="11"/>
  <c r="E38" i="11"/>
  <c r="H38" i="11"/>
  <c r="E39" i="11"/>
  <c r="H39" i="11"/>
  <c r="E42" i="11"/>
  <c r="H42" i="11"/>
  <c r="E43" i="11"/>
  <c r="E44" i="11"/>
  <c r="H44" i="11"/>
  <c r="E45" i="11"/>
  <c r="H45" i="11"/>
  <c r="E46" i="11"/>
  <c r="H46" i="11"/>
  <c r="E47" i="11"/>
  <c r="H47" i="11"/>
  <c r="E48" i="11"/>
  <c r="H48" i="11"/>
  <c r="E49" i="11"/>
  <c r="H49" i="11"/>
  <c r="E50" i="11"/>
  <c r="H50" i="11" s="1"/>
  <c r="E51" i="11"/>
  <c r="E52" i="11"/>
  <c r="H52" i="11"/>
  <c r="E53" i="11"/>
  <c r="H53" i="11"/>
  <c r="E54" i="11"/>
  <c r="H54" i="11"/>
  <c r="H55" i="11"/>
  <c r="E55" i="11" s="1"/>
  <c r="E56" i="11"/>
  <c r="H56" i="11"/>
  <c r="E57" i="11"/>
  <c r="H57" i="11" s="1"/>
  <c r="E58" i="11"/>
  <c r="H58" i="11"/>
  <c r="E59" i="11"/>
  <c r="H59" i="11"/>
  <c r="E60" i="11"/>
  <c r="H60" i="11"/>
  <c r="E61" i="11"/>
  <c r="E62" i="11"/>
  <c r="H62" i="11"/>
  <c r="E63" i="11"/>
  <c r="H63" i="11" s="1"/>
  <c r="C64" i="11"/>
  <c r="E64" i="11" s="1"/>
  <c r="H64" i="11"/>
  <c r="E65" i="11"/>
  <c r="H65" i="11"/>
  <c r="E66" i="11"/>
  <c r="H66" i="11"/>
  <c r="E67" i="11"/>
  <c r="H67" i="11"/>
  <c r="E68" i="11"/>
  <c r="H68" i="11"/>
  <c r="E69" i="11"/>
  <c r="H69" i="11"/>
  <c r="E70" i="11"/>
  <c r="H70" i="11"/>
  <c r="E71" i="11"/>
  <c r="H71" i="11"/>
  <c r="E72" i="11"/>
  <c r="H72" i="11"/>
  <c r="E73" i="11"/>
  <c r="H73" i="11"/>
  <c r="E74" i="11"/>
  <c r="H74" i="11"/>
  <c r="E75" i="11"/>
  <c r="H75" i="11"/>
  <c r="E76" i="11"/>
  <c r="E77" i="11"/>
  <c r="E78" i="11"/>
  <c r="H78" i="11"/>
  <c r="E79" i="11"/>
  <c r="H79" i="11"/>
  <c r="E80" i="11"/>
  <c r="H80" i="11"/>
  <c r="H81" i="11"/>
  <c r="E81" i="11" s="1"/>
  <c r="E82" i="11"/>
  <c r="H82" i="11"/>
  <c r="E83" i="11"/>
  <c r="H83" i="11"/>
  <c r="E84" i="11"/>
  <c r="H84" i="11"/>
  <c r="E85" i="11"/>
  <c r="H85" i="11"/>
  <c r="E86" i="11"/>
  <c r="H86" i="11"/>
  <c r="E87" i="11"/>
  <c r="H87" i="11"/>
  <c r="E88" i="11"/>
  <c r="H88" i="11"/>
  <c r="E89" i="11"/>
  <c r="H89" i="11"/>
  <c r="H90" i="11"/>
  <c r="E90" i="11" s="1"/>
  <c r="E91" i="11"/>
  <c r="H91" i="11"/>
  <c r="E92" i="11"/>
  <c r="H92" i="11"/>
  <c r="E93" i="11"/>
  <c r="H93" i="11"/>
  <c r="E94" i="11"/>
  <c r="H94" i="11" s="1"/>
  <c r="E95" i="11"/>
  <c r="H95" i="11"/>
  <c r="E100" i="11"/>
  <c r="H100" i="11"/>
  <c r="E101" i="11"/>
  <c r="H101" i="11"/>
  <c r="E102" i="11"/>
  <c r="H102" i="11" s="1"/>
  <c r="E103" i="11"/>
  <c r="H103" i="11"/>
  <c r="E104" i="11"/>
  <c r="H104" i="11"/>
  <c r="E105" i="11"/>
  <c r="H105" i="11"/>
  <c r="C106" i="11"/>
  <c r="E106" i="11" s="1"/>
  <c r="H106" i="11" s="1"/>
  <c r="E107" i="11"/>
  <c r="H107" i="11" s="1"/>
  <c r="E110" i="11"/>
  <c r="H110" i="11"/>
  <c r="E111" i="11"/>
  <c r="H111" i="11"/>
  <c r="E112" i="11"/>
  <c r="H112" i="11"/>
  <c r="H113" i="11"/>
  <c r="E116" i="11"/>
  <c r="H116" i="11"/>
  <c r="E118" i="11"/>
  <c r="H118" i="11"/>
  <c r="E119" i="11"/>
  <c r="H119" i="11"/>
  <c r="E121" i="11"/>
  <c r="H121" i="11"/>
  <c r="E122" i="11"/>
  <c r="H122" i="11"/>
  <c r="E123" i="11"/>
  <c r="H123" i="11"/>
  <c r="E124" i="11"/>
  <c r="H124" i="11"/>
  <c r="E125" i="11"/>
  <c r="H125" i="11"/>
  <c r="E126" i="11"/>
  <c r="H126" i="11"/>
  <c r="E127" i="11"/>
  <c r="H127" i="11"/>
  <c r="E128" i="11"/>
  <c r="H128" i="11"/>
  <c r="E129" i="11"/>
  <c r="H129" i="11"/>
  <c r="E130" i="11"/>
  <c r="H130" i="11"/>
  <c r="E131" i="11"/>
  <c r="H131" i="11"/>
  <c r="E132" i="11"/>
  <c r="H132" i="11"/>
  <c r="E133" i="11"/>
  <c r="H133" i="11"/>
  <c r="E134" i="11"/>
  <c r="E135" i="11"/>
  <c r="E136" i="11"/>
  <c r="H136" i="11"/>
  <c r="E140" i="11"/>
  <c r="H140" i="11" s="1"/>
  <c r="E141" i="11"/>
  <c r="H141" i="11"/>
  <c r="E142" i="11"/>
  <c r="H142" i="11"/>
  <c r="E143" i="11"/>
  <c r="H143" i="11"/>
  <c r="E144" i="11"/>
  <c r="H144" i="11"/>
  <c r="E145" i="11"/>
  <c r="H145" i="11"/>
  <c r="E146" i="11"/>
  <c r="H146" i="11"/>
  <c r="E147" i="11"/>
  <c r="H147" i="11"/>
  <c r="E148" i="11"/>
  <c r="H148" i="11"/>
  <c r="E149" i="11"/>
  <c r="H149" i="11"/>
  <c r="E150" i="11"/>
  <c r="H150" i="11"/>
  <c r="E151" i="11"/>
  <c r="H151" i="11"/>
  <c r="E154" i="11"/>
  <c r="H154" i="11" s="1"/>
  <c r="E155" i="11"/>
  <c r="H155" i="11"/>
  <c r="E157" i="11"/>
  <c r="H157" i="11"/>
  <c r="E158" i="11"/>
  <c r="H158" i="11"/>
  <c r="E159" i="11"/>
  <c r="H159" i="11" s="1"/>
  <c r="E160" i="11"/>
  <c r="H160" i="11"/>
  <c r="E161" i="11"/>
  <c r="H161" i="11"/>
  <c r="E162" i="11"/>
  <c r="H162" i="11"/>
  <c r="E163" i="11"/>
  <c r="H163" i="11"/>
  <c r="E164" i="11"/>
  <c r="E165" i="11"/>
  <c r="H165" i="11" s="1"/>
  <c r="E166" i="11"/>
  <c r="H166" i="11"/>
  <c r="E167" i="11"/>
  <c r="H167" i="11"/>
  <c r="E168" i="11"/>
  <c r="H168" i="11" s="1"/>
  <c r="E169" i="11"/>
  <c r="H169" i="11" s="1"/>
  <c r="E172" i="11"/>
  <c r="H172" i="11" s="1"/>
  <c r="E174" i="11"/>
  <c r="H174" i="11" s="1"/>
  <c r="E175" i="11"/>
  <c r="H175" i="11" s="1"/>
  <c r="E176" i="11"/>
  <c r="H176" i="11" s="1"/>
  <c r="E177" i="11"/>
  <c r="H177" i="11"/>
  <c r="E179" i="11"/>
  <c r="H179" i="11"/>
  <c r="E180" i="11"/>
  <c r="H180" i="11" s="1"/>
  <c r="E181" i="11"/>
  <c r="H181" i="11" s="1"/>
  <c r="E182" i="11"/>
  <c r="H182" i="11"/>
  <c r="E183" i="11"/>
  <c r="H183" i="11" s="1"/>
  <c r="E184" i="11"/>
  <c r="H184" i="11" s="1"/>
  <c r="E185" i="11"/>
  <c r="H185" i="11" s="1"/>
  <c r="E186" i="11"/>
  <c r="H186" i="11" s="1"/>
  <c r="E187" i="11"/>
  <c r="H187" i="11" s="1"/>
  <c r="E188" i="11"/>
  <c r="H188" i="11" s="1"/>
  <c r="E189" i="11"/>
  <c r="H189" i="11" s="1"/>
  <c r="E190" i="11"/>
  <c r="H190" i="11"/>
  <c r="E191" i="11"/>
  <c r="E193" i="11"/>
  <c r="H193" i="11"/>
  <c r="E194" i="11"/>
  <c r="H194" i="11"/>
  <c r="E195" i="11"/>
  <c r="H195" i="11"/>
  <c r="E196" i="11"/>
  <c r="H196" i="11"/>
  <c r="E197" i="11"/>
  <c r="H197" i="11" s="1"/>
  <c r="E198" i="11"/>
  <c r="H198" i="11"/>
  <c r="E199" i="11"/>
  <c r="H199" i="11"/>
  <c r="E201" i="11"/>
  <c r="H201" i="11"/>
  <c r="E202" i="11"/>
  <c r="H202" i="11" s="1"/>
  <c r="E203" i="11"/>
  <c r="H203" i="11"/>
  <c r="E204" i="11"/>
  <c r="H204" i="11"/>
  <c r="E205" i="11"/>
  <c r="H205" i="11"/>
  <c r="E207" i="11"/>
  <c r="H207" i="11" s="1"/>
  <c r="E208" i="11"/>
  <c r="H208" i="11"/>
  <c r="E209" i="11"/>
  <c r="H209" i="11"/>
  <c r="E210" i="11"/>
  <c r="H210" i="11"/>
  <c r="E211" i="11"/>
  <c r="H211" i="11"/>
  <c r="E212" i="11"/>
  <c r="H212" i="11"/>
  <c r="E213" i="11"/>
  <c r="H213" i="11"/>
  <c r="E214" i="11"/>
  <c r="H214" i="11"/>
  <c r="E215" i="11"/>
  <c r="H215" i="11" s="1"/>
  <c r="E216" i="11"/>
  <c r="H216" i="11"/>
  <c r="E217" i="11"/>
  <c r="H217" i="11"/>
  <c r="E218" i="11"/>
  <c r="H218" i="11"/>
  <c r="E219" i="11"/>
  <c r="H219" i="11" s="1"/>
  <c r="E220" i="11"/>
  <c r="H220" i="11"/>
  <c r="E221" i="11"/>
  <c r="H221" i="11"/>
  <c r="E222" i="11"/>
  <c r="H222" i="11"/>
  <c r="E223" i="11"/>
  <c r="H223" i="11" s="1"/>
  <c r="E224" i="11"/>
  <c r="H224" i="11"/>
  <c r="E225" i="11"/>
  <c r="H225" i="11"/>
  <c r="E226" i="11"/>
  <c r="H226" i="11"/>
  <c r="E227" i="11"/>
  <c r="H227" i="11" s="1"/>
  <c r="E228" i="11"/>
  <c r="H228" i="11"/>
  <c r="E229" i="11"/>
  <c r="H229" i="11"/>
  <c r="E230" i="11"/>
  <c r="H230" i="11"/>
  <c r="E231" i="11"/>
  <c r="H231" i="11"/>
  <c r="E232" i="11"/>
  <c r="H232" i="11"/>
  <c r="E233" i="11"/>
  <c r="H233" i="11"/>
  <c r="E234" i="11"/>
  <c r="H234" i="11"/>
  <c r="E235" i="11"/>
  <c r="H235" i="11"/>
  <c r="E236" i="11"/>
  <c r="H236" i="11"/>
  <c r="E237" i="11"/>
  <c r="H237" i="11"/>
  <c r="E238" i="11"/>
  <c r="H238" i="11"/>
  <c r="E239" i="11"/>
  <c r="H239" i="11" s="1"/>
  <c r="E240" i="11"/>
  <c r="H240" i="11"/>
  <c r="E241" i="11"/>
  <c r="H241" i="11"/>
  <c r="E242" i="11"/>
  <c r="H242" i="11"/>
  <c r="E243" i="11"/>
  <c r="H243" i="11"/>
  <c r="E244" i="11"/>
  <c r="H244" i="11"/>
  <c r="E245" i="11"/>
  <c r="H245" i="11"/>
  <c r="E246" i="11"/>
  <c r="E247" i="11"/>
  <c r="E248" i="11"/>
  <c r="E249" i="11"/>
  <c r="E250" i="11"/>
  <c r="E251" i="11"/>
  <c r="H251" i="11" s="1"/>
  <c r="E252" i="11"/>
  <c r="H252" i="11" s="1"/>
  <c r="E253" i="11"/>
  <c r="H253" i="11" s="1"/>
  <c r="E254" i="11"/>
  <c r="H254" i="11" s="1"/>
  <c r="E255" i="11"/>
  <c r="H255" i="11" s="1"/>
  <c r="E256" i="11"/>
  <c r="H256" i="11"/>
  <c r="E257" i="11"/>
  <c r="H257" i="11" s="1"/>
  <c r="E269" i="11"/>
  <c r="H269" i="11" s="1"/>
  <c r="E270" i="11"/>
  <c r="H270" i="11"/>
  <c r="E271" i="11"/>
  <c r="H271" i="11" s="1"/>
  <c r="E272" i="11"/>
  <c r="H272" i="11" s="1"/>
  <c r="E273" i="11"/>
  <c r="H273" i="11" s="1"/>
  <c r="E274" i="11"/>
  <c r="H274" i="11" s="1"/>
  <c r="E275" i="11"/>
  <c r="H275" i="11" s="1"/>
  <c r="E276" i="11"/>
  <c r="H276" i="11"/>
  <c r="E277" i="11"/>
  <c r="H277" i="11" s="1"/>
  <c r="E278" i="11"/>
  <c r="H278" i="11" s="1"/>
  <c r="E279" i="11"/>
  <c r="H279" i="11" s="1"/>
  <c r="E280" i="11"/>
  <c r="H280" i="11" s="1"/>
  <c r="E281" i="11"/>
  <c r="H281" i="11" s="1"/>
  <c r="E282" i="11"/>
  <c r="H282" i="11"/>
  <c r="G3" i="7"/>
  <c r="H6" i="7"/>
  <c r="I6" i="7" s="1"/>
  <c r="C7" i="7"/>
  <c r="C8" i="7"/>
  <c r="B8" i="7" s="1"/>
  <c r="C9" i="7"/>
  <c r="B9" i="7" s="1"/>
  <c r="C10" i="7"/>
  <c r="B10" i="7" s="1"/>
  <c r="C11" i="7"/>
  <c r="B11" i="7" s="1"/>
  <c r="C12" i="7"/>
  <c r="B12" i="7" s="1"/>
  <c r="C13" i="7"/>
  <c r="B13" i="7" s="1"/>
  <c r="C14" i="7"/>
  <c r="B14" i="7" s="1"/>
  <c r="C15" i="7"/>
  <c r="B15" i="7" s="1"/>
  <c r="C16" i="7"/>
  <c r="B16" i="7" s="1"/>
  <c r="C17" i="7"/>
  <c r="B17" i="7" s="1"/>
  <c r="C18" i="7"/>
  <c r="B18" i="7" s="1"/>
  <c r="C19" i="7"/>
  <c r="B19" i="7" s="1"/>
  <c r="C20" i="7"/>
  <c r="B20" i="7" s="1"/>
  <c r="C21" i="7"/>
  <c r="B21" i="7" s="1"/>
  <c r="C22" i="7"/>
  <c r="B22" i="7" s="1"/>
  <c r="C23" i="7"/>
  <c r="B23" i="7" s="1"/>
  <c r="C24" i="7"/>
  <c r="B24" i="7" s="1"/>
  <c r="C25" i="7"/>
  <c r="B25" i="7" s="1"/>
  <c r="C26" i="7"/>
  <c r="B26" i="7" s="1"/>
  <c r="C27" i="7"/>
  <c r="B27" i="7" s="1"/>
  <c r="C28" i="7"/>
  <c r="B28" i="7" s="1"/>
  <c r="C29" i="7"/>
  <c r="B29" i="7" s="1"/>
  <c r="C30" i="7"/>
  <c r="B30" i="7" s="1"/>
  <c r="C31" i="7"/>
  <c r="B31" i="7" s="1"/>
  <c r="C32" i="7"/>
  <c r="B32" i="7" s="1"/>
  <c r="C33" i="7"/>
  <c r="B33" i="7" s="1"/>
  <c r="C34" i="7"/>
  <c r="B34" i="7" s="1"/>
  <c r="C35" i="7"/>
  <c r="B35" i="7" s="1"/>
  <c r="C36" i="7"/>
  <c r="B36" i="7" s="1"/>
  <c r="C6" i="7"/>
  <c r="B6" i="7" s="1"/>
  <c r="D4" i="7"/>
  <c r="K33" i="12" l="1"/>
  <c r="M15" i="12"/>
  <c r="O18" i="12"/>
  <c r="O34" i="12"/>
  <c r="E7" i="12"/>
  <c r="M12" i="12"/>
  <c r="O15" i="12"/>
  <c r="M28" i="12"/>
  <c r="O31" i="12"/>
  <c r="F7" i="12"/>
  <c r="G10" i="12"/>
  <c r="F23" i="12"/>
  <c r="G26" i="12"/>
  <c r="O12" i="12"/>
  <c r="M25" i="12"/>
  <c r="P25" i="12" s="1"/>
  <c r="O9" i="12"/>
  <c r="O25" i="12"/>
  <c r="J7" i="12"/>
  <c r="F8" i="12"/>
  <c r="K17" i="12"/>
  <c r="F24" i="12"/>
  <c r="M10" i="12"/>
  <c r="M26" i="12"/>
  <c r="G8" i="12"/>
  <c r="M7" i="12"/>
  <c r="O10" i="12"/>
  <c r="M23" i="12"/>
  <c r="O26" i="12"/>
  <c r="J8" i="12"/>
  <c r="K11" i="12"/>
  <c r="E15" i="12"/>
  <c r="F18" i="12"/>
  <c r="G21" i="12"/>
  <c r="J24" i="12"/>
  <c r="K27" i="12"/>
  <c r="E31" i="12"/>
  <c r="F34" i="12"/>
  <c r="H37" i="12"/>
  <c r="M6" i="12"/>
  <c r="O7" i="12"/>
  <c r="M20" i="12"/>
  <c r="O23" i="12"/>
  <c r="M36" i="12"/>
  <c r="K8" i="12"/>
  <c r="E12" i="12"/>
  <c r="F15" i="12"/>
  <c r="G18" i="12"/>
  <c r="L18" i="12" s="1"/>
  <c r="J21" i="12"/>
  <c r="K24" i="12"/>
  <c r="E28" i="12"/>
  <c r="L28" i="12" s="1"/>
  <c r="F31" i="12"/>
  <c r="G34" i="12"/>
  <c r="G24" i="12"/>
  <c r="M33" i="12"/>
  <c r="O36" i="12"/>
  <c r="E9" i="12"/>
  <c r="F12" i="12"/>
  <c r="G15" i="12"/>
  <c r="J18" i="12"/>
  <c r="E25" i="12"/>
  <c r="F28" i="12"/>
  <c r="G31" i="12"/>
  <c r="J34" i="12"/>
  <c r="M14" i="12"/>
  <c r="O17" i="12"/>
  <c r="M30" i="12"/>
  <c r="O33" i="12"/>
  <c r="F9" i="12"/>
  <c r="G12" i="12"/>
  <c r="J15" i="12"/>
  <c r="E22" i="12"/>
  <c r="F25" i="12"/>
  <c r="G28" i="12"/>
  <c r="J31" i="12"/>
  <c r="K9" i="12"/>
  <c r="M31" i="12"/>
  <c r="O14" i="12"/>
  <c r="M27" i="12"/>
  <c r="O30" i="12"/>
  <c r="G9" i="12"/>
  <c r="L9" i="12" s="1"/>
  <c r="F22" i="12"/>
  <c r="G25" i="12"/>
  <c r="L25" i="12" s="1"/>
  <c r="E35" i="12"/>
  <c r="K25" i="12"/>
  <c r="E26" i="12"/>
  <c r="L26" i="12" s="1"/>
  <c r="G7" i="12"/>
  <c r="J10" i="12"/>
  <c r="E17" i="12"/>
  <c r="F20" i="12"/>
  <c r="G23" i="12"/>
  <c r="J26" i="12"/>
  <c r="E33" i="12"/>
  <c r="F36" i="12"/>
  <c r="M18" i="12"/>
  <c r="P18" i="12" s="1"/>
  <c r="M34" i="12"/>
  <c r="P34" i="12" s="1"/>
  <c r="E23" i="12"/>
  <c r="L23" i="12" s="1"/>
  <c r="F26" i="12"/>
  <c r="M9" i="12"/>
  <c r="M37" i="12" s="1"/>
  <c r="O28" i="12"/>
  <c r="M22" i="12"/>
  <c r="G20" i="12"/>
  <c r="J23" i="12"/>
  <c r="F33" i="12"/>
  <c r="O6" i="12"/>
  <c r="M19" i="12"/>
  <c r="O22" i="12"/>
  <c r="M35" i="12"/>
  <c r="F30" i="12"/>
  <c r="G33" i="12"/>
  <c r="J36" i="12"/>
  <c r="G17" i="12"/>
  <c r="L17" i="12" s="1"/>
  <c r="J20" i="12"/>
  <c r="M16" i="12"/>
  <c r="O19" i="12"/>
  <c r="M32" i="12"/>
  <c r="O35" i="12"/>
  <c r="E6" i="12"/>
  <c r="F6" i="12"/>
  <c r="L36" i="12"/>
  <c r="L12" i="12"/>
  <c r="L13" i="12"/>
  <c r="L14" i="12"/>
  <c r="L15" i="12"/>
  <c r="L16" i="12"/>
  <c r="L19" i="12"/>
  <c r="L20" i="12"/>
  <c r="L21" i="12"/>
  <c r="L22" i="12"/>
  <c r="L24" i="12"/>
  <c r="L27" i="12"/>
  <c r="L29" i="12"/>
  <c r="L30" i="12"/>
  <c r="L31" i="12"/>
  <c r="L32" i="12"/>
  <c r="L33" i="12"/>
  <c r="L34" i="12"/>
  <c r="L35" i="12"/>
  <c r="L8" i="12"/>
  <c r="L10" i="12"/>
  <c r="L11" i="12"/>
  <c r="L7" i="12"/>
  <c r="N6" i="12"/>
  <c r="N7" i="12"/>
  <c r="P7" i="12" s="1"/>
  <c r="N8" i="12"/>
  <c r="P8" i="12" s="1"/>
  <c r="N9" i="12"/>
  <c r="P9" i="12" s="1"/>
  <c r="N10" i="12"/>
  <c r="P10" i="12" s="1"/>
  <c r="N11" i="12"/>
  <c r="P11" i="12" s="1"/>
  <c r="N12" i="12"/>
  <c r="P12" i="12" s="1"/>
  <c r="N13" i="12"/>
  <c r="P13" i="12" s="1"/>
  <c r="N14" i="12"/>
  <c r="P14" i="12" s="1"/>
  <c r="N15" i="12"/>
  <c r="P15" i="12" s="1"/>
  <c r="N16" i="12"/>
  <c r="P16" i="12" s="1"/>
  <c r="N17" i="12"/>
  <c r="P17" i="12" s="1"/>
  <c r="N18" i="12"/>
  <c r="N19" i="12"/>
  <c r="N20" i="12"/>
  <c r="P20" i="12" s="1"/>
  <c r="N21" i="12"/>
  <c r="P21" i="12" s="1"/>
  <c r="N22" i="12"/>
  <c r="P22" i="12" s="1"/>
  <c r="N23" i="12"/>
  <c r="P23" i="12" s="1"/>
  <c r="N24" i="12"/>
  <c r="P24" i="12" s="1"/>
  <c r="N25" i="12"/>
  <c r="N26" i="12"/>
  <c r="P26" i="12" s="1"/>
  <c r="N27" i="12"/>
  <c r="P27" i="12" s="1"/>
  <c r="N28" i="12"/>
  <c r="P28" i="12" s="1"/>
  <c r="N29" i="12"/>
  <c r="P29" i="12" s="1"/>
  <c r="N30" i="12"/>
  <c r="N31" i="12"/>
  <c r="P31" i="12" s="1"/>
  <c r="N32" i="12"/>
  <c r="P32" i="12" s="1"/>
  <c r="N33" i="12"/>
  <c r="P33" i="12" s="1"/>
  <c r="N34" i="12"/>
  <c r="N35" i="12"/>
  <c r="N36" i="12"/>
  <c r="P36" i="12" s="1"/>
  <c r="I6" i="12"/>
  <c r="K6" i="12" s="1"/>
  <c r="E257" i="6"/>
  <c r="H257" i="6" s="1"/>
  <c r="H256" i="6"/>
  <c r="E256" i="6"/>
  <c r="E255" i="6"/>
  <c r="H255" i="6" s="1"/>
  <c r="E254" i="6"/>
  <c r="H254" i="6" s="1"/>
  <c r="E253" i="6"/>
  <c r="H253" i="6" s="1"/>
  <c r="E252" i="6"/>
  <c r="H252" i="6" s="1"/>
  <c r="E251" i="6"/>
  <c r="H251" i="6" s="1"/>
  <c r="E250" i="6"/>
  <c r="E249" i="6"/>
  <c r="E248" i="6"/>
  <c r="E247" i="6"/>
  <c r="E246" i="6"/>
  <c r="H245" i="6"/>
  <c r="E245" i="6"/>
  <c r="H244" i="6"/>
  <c r="E244" i="6"/>
  <c r="H243" i="6"/>
  <c r="E243" i="6"/>
  <c r="E242" i="6"/>
  <c r="H242" i="6" s="1"/>
  <c r="E241" i="6"/>
  <c r="H241" i="6" s="1"/>
  <c r="E240" i="6"/>
  <c r="H240" i="6" s="1"/>
  <c r="E239" i="6"/>
  <c r="H239" i="6" s="1"/>
  <c r="E238" i="6"/>
  <c r="H238" i="6" s="1"/>
  <c r="H237" i="6"/>
  <c r="E237" i="6"/>
  <c r="H236" i="6"/>
  <c r="E236" i="6"/>
  <c r="H235" i="6"/>
  <c r="E235" i="6"/>
  <c r="H234" i="6"/>
  <c r="E234" i="6"/>
  <c r="H233" i="6"/>
  <c r="E233" i="6"/>
  <c r="E232" i="6"/>
  <c r="H232" i="6" s="1"/>
  <c r="H231" i="6"/>
  <c r="E231" i="6"/>
  <c r="E230" i="6"/>
  <c r="H230" i="6" s="1"/>
  <c r="E229" i="6"/>
  <c r="H229" i="6" s="1"/>
  <c r="H228" i="6"/>
  <c r="E228" i="6"/>
  <c r="E227" i="6"/>
  <c r="H227" i="6" s="1"/>
  <c r="E226" i="6"/>
  <c r="H226" i="6" s="1"/>
  <c r="E225" i="6"/>
  <c r="H225" i="6" s="1"/>
  <c r="E224" i="6"/>
  <c r="H224" i="6" s="1"/>
  <c r="E223" i="6"/>
  <c r="H223" i="6" s="1"/>
  <c r="E222" i="6"/>
  <c r="H222" i="6" s="1"/>
  <c r="H221" i="6"/>
  <c r="E221" i="6"/>
  <c r="H220" i="6"/>
  <c r="E220" i="6"/>
  <c r="E219" i="6"/>
  <c r="H219" i="6" s="1"/>
  <c r="E218" i="6"/>
  <c r="H218" i="6" s="1"/>
  <c r="E217" i="6"/>
  <c r="H217" i="6" s="1"/>
  <c r="H216" i="6"/>
  <c r="E216" i="6"/>
  <c r="E215" i="6"/>
  <c r="H215" i="6" s="1"/>
  <c r="E214" i="6"/>
  <c r="H214" i="6" s="1"/>
  <c r="E213" i="6"/>
  <c r="H213" i="6" s="1"/>
  <c r="H212" i="6"/>
  <c r="E212" i="6"/>
  <c r="H211" i="6"/>
  <c r="E211" i="6"/>
  <c r="E210" i="6"/>
  <c r="H210" i="6" s="1"/>
  <c r="E209" i="6"/>
  <c r="H209" i="6" s="1"/>
  <c r="E208" i="6"/>
  <c r="H208" i="6" s="1"/>
  <c r="E207" i="6"/>
  <c r="H207" i="6" s="1"/>
  <c r="E205" i="6"/>
  <c r="H205" i="6" s="1"/>
  <c r="E204" i="6"/>
  <c r="H204" i="6" s="1"/>
  <c r="E203" i="6"/>
  <c r="H203" i="6" s="1"/>
  <c r="E202" i="6"/>
  <c r="H202" i="6" s="1"/>
  <c r="E201" i="6"/>
  <c r="H201" i="6" s="1"/>
  <c r="E199" i="6"/>
  <c r="H199" i="6" s="1"/>
  <c r="E198" i="6"/>
  <c r="H198" i="6" s="1"/>
  <c r="E197" i="6"/>
  <c r="H197" i="6" s="1"/>
  <c r="E196" i="6"/>
  <c r="H196" i="6" s="1"/>
  <c r="H195" i="6"/>
  <c r="E195" i="6"/>
  <c r="H194" i="6"/>
  <c r="E194" i="6"/>
  <c r="H193" i="6"/>
  <c r="E193" i="6"/>
  <c r="E191" i="6"/>
  <c r="H190" i="6"/>
  <c r="E190" i="6"/>
  <c r="E189" i="6"/>
  <c r="H189" i="6" s="1"/>
  <c r="E188" i="6"/>
  <c r="H188" i="6" s="1"/>
  <c r="E187" i="6"/>
  <c r="H187" i="6" s="1"/>
  <c r="E186" i="6"/>
  <c r="H186" i="6" s="1"/>
  <c r="E185" i="6"/>
  <c r="H185" i="6" s="1"/>
  <c r="E184" i="6"/>
  <c r="H184" i="6" s="1"/>
  <c r="E183" i="6"/>
  <c r="H183" i="6" s="1"/>
  <c r="H182" i="6"/>
  <c r="E182" i="6"/>
  <c r="E181" i="6"/>
  <c r="H181" i="6" s="1"/>
  <c r="E180" i="6"/>
  <c r="H180" i="6" s="1"/>
  <c r="H179" i="6"/>
  <c r="E179" i="6"/>
  <c r="H177" i="6"/>
  <c r="E177" i="6"/>
  <c r="E176" i="6"/>
  <c r="H176" i="6" s="1"/>
  <c r="E175" i="6"/>
  <c r="H175" i="6" s="1"/>
  <c r="E174" i="6"/>
  <c r="H174" i="6" s="1"/>
  <c r="E172" i="6"/>
  <c r="H172" i="6" s="1"/>
  <c r="E169" i="6"/>
  <c r="H169" i="6" s="1"/>
  <c r="E168" i="6"/>
  <c r="H168" i="6" s="1"/>
  <c r="H167" i="6"/>
  <c r="E167" i="6"/>
  <c r="H166" i="6"/>
  <c r="E166" i="6"/>
  <c r="E165" i="6"/>
  <c r="H165" i="6" s="1"/>
  <c r="E164" i="6"/>
  <c r="H163" i="6"/>
  <c r="E163" i="6"/>
  <c r="H162" i="6"/>
  <c r="E162" i="6"/>
  <c r="E161" i="6"/>
  <c r="H161" i="6" s="1"/>
  <c r="E160" i="6"/>
  <c r="H160" i="6" s="1"/>
  <c r="E159" i="6"/>
  <c r="H159" i="6" s="1"/>
  <c r="E158" i="6"/>
  <c r="H158" i="6" s="1"/>
  <c r="E157" i="6"/>
  <c r="H157" i="6" s="1"/>
  <c r="H155" i="6"/>
  <c r="E155" i="6"/>
  <c r="E154" i="6"/>
  <c r="H154" i="6" s="1"/>
  <c r="E153" i="6"/>
  <c r="H153" i="6" s="1"/>
  <c r="H150" i="6"/>
  <c r="E150" i="6"/>
  <c r="H149" i="6"/>
  <c r="E149" i="6"/>
  <c r="H148" i="6"/>
  <c r="E148" i="6"/>
  <c r="H147" i="6"/>
  <c r="E147" i="6"/>
  <c r="H146" i="6"/>
  <c r="E146" i="6"/>
  <c r="H145" i="6"/>
  <c r="E145" i="6"/>
  <c r="H144" i="6"/>
  <c r="E144" i="6"/>
  <c r="H143" i="6"/>
  <c r="E143" i="6"/>
  <c r="H142" i="6"/>
  <c r="E142" i="6"/>
  <c r="H141" i="6"/>
  <c r="E141" i="6"/>
  <c r="E140" i="6"/>
  <c r="E139" i="6"/>
  <c r="H139" i="6" s="1"/>
  <c r="E133" i="6"/>
  <c r="H132" i="6"/>
  <c r="E132" i="6"/>
  <c r="E131" i="6"/>
  <c r="H131" i="6" s="1"/>
  <c r="H130" i="6"/>
  <c r="E130" i="6"/>
  <c r="H129" i="6"/>
  <c r="E129" i="6"/>
  <c r="E128" i="6"/>
  <c r="H128" i="6" s="1"/>
  <c r="H127" i="6"/>
  <c r="E127" i="6"/>
  <c r="H126" i="6"/>
  <c r="E126" i="6"/>
  <c r="E125" i="6"/>
  <c r="H125" i="6" s="1"/>
  <c r="E124" i="6"/>
  <c r="H124" i="6" s="1"/>
  <c r="H123" i="6"/>
  <c r="E123" i="6"/>
  <c r="H122" i="6"/>
  <c r="E122" i="6"/>
  <c r="H121" i="6"/>
  <c r="E121" i="6"/>
  <c r="E120" i="6"/>
  <c r="H120" i="6" s="1"/>
  <c r="E119" i="6"/>
  <c r="H119" i="6" s="1"/>
  <c r="H117" i="6"/>
  <c r="E117" i="6"/>
  <c r="E116" i="6"/>
  <c r="H116" i="6" s="1"/>
  <c r="H114" i="6"/>
  <c r="E114" i="6"/>
  <c r="H110" i="6"/>
  <c r="H109" i="6"/>
  <c r="E109" i="6"/>
  <c r="H108" i="6"/>
  <c r="E108" i="6"/>
  <c r="H107" i="6"/>
  <c r="E107" i="6"/>
  <c r="C104" i="6"/>
  <c r="E104" i="6" s="1"/>
  <c r="H104" i="6" s="1"/>
  <c r="H103" i="6"/>
  <c r="E103" i="6"/>
  <c r="H102" i="6"/>
  <c r="E102" i="6"/>
  <c r="E101" i="6"/>
  <c r="H101" i="6" s="1"/>
  <c r="E100" i="6"/>
  <c r="H100" i="6" s="1"/>
  <c r="H99" i="6"/>
  <c r="E99" i="6"/>
  <c r="H98" i="6"/>
  <c r="E98" i="6"/>
  <c r="H95" i="6"/>
  <c r="E94" i="6"/>
  <c r="H94" i="6" s="1"/>
  <c r="H93" i="6"/>
  <c r="E93" i="6"/>
  <c r="H92" i="6"/>
  <c r="E92" i="6"/>
  <c r="H91" i="6"/>
  <c r="E91" i="6"/>
  <c r="H90" i="6"/>
  <c r="E90" i="6" s="1"/>
  <c r="H89" i="6"/>
  <c r="E89" i="6"/>
  <c r="H88" i="6"/>
  <c r="E88" i="6"/>
  <c r="H87" i="6"/>
  <c r="E87" i="6"/>
  <c r="H86" i="6"/>
  <c r="E86" i="6"/>
  <c r="H85" i="6"/>
  <c r="E85" i="6"/>
  <c r="H84" i="6"/>
  <c r="E84" i="6"/>
  <c r="H83" i="6"/>
  <c r="E83" i="6"/>
  <c r="H82" i="6"/>
  <c r="E82" i="6"/>
  <c r="H81" i="6"/>
  <c r="E81" i="6"/>
  <c r="H80" i="6"/>
  <c r="E80" i="6"/>
  <c r="H79" i="6"/>
  <c r="E79" i="6"/>
  <c r="H78" i="6"/>
  <c r="E78" i="6"/>
  <c r="E77" i="6"/>
  <c r="E76" i="6"/>
  <c r="H75" i="6"/>
  <c r="E75" i="6"/>
  <c r="H74" i="6"/>
  <c r="E74" i="6"/>
  <c r="H73" i="6"/>
  <c r="E73" i="6"/>
  <c r="H72" i="6"/>
  <c r="E72" i="6"/>
  <c r="H71" i="6"/>
  <c r="E71" i="6"/>
  <c r="H70" i="6"/>
  <c r="E70" i="6"/>
  <c r="H69" i="6"/>
  <c r="E69" i="6"/>
  <c r="E68" i="6"/>
  <c r="H68" i="6" s="1"/>
  <c r="H67" i="6"/>
  <c r="E67" i="6"/>
  <c r="E66" i="6"/>
  <c r="H66" i="6" s="1"/>
  <c r="E65" i="6"/>
  <c r="H65" i="6" s="1"/>
  <c r="H64" i="6"/>
  <c r="C64" i="6"/>
  <c r="E64" i="6" s="1"/>
  <c r="E63" i="6"/>
  <c r="H63" i="6" s="1"/>
  <c r="H62" i="6"/>
  <c r="E62" i="6"/>
  <c r="E61" i="6"/>
  <c r="E60" i="6"/>
  <c r="H60" i="6" s="1"/>
  <c r="E59" i="6"/>
  <c r="H59" i="6" s="1"/>
  <c r="H58" i="6"/>
  <c r="E58" i="6"/>
  <c r="E57" i="6"/>
  <c r="H57" i="6" s="1"/>
  <c r="H56" i="6"/>
  <c r="E56" i="6"/>
  <c r="H55" i="6"/>
  <c r="E55" i="6" s="1"/>
  <c r="H54" i="6"/>
  <c r="E54" i="6"/>
  <c r="H53" i="6"/>
  <c r="E53" i="6"/>
  <c r="H52" i="6"/>
  <c r="E52" i="6"/>
  <c r="E51" i="6"/>
  <c r="E50" i="6"/>
  <c r="H50" i="6" s="1"/>
  <c r="H49" i="6"/>
  <c r="E49" i="6"/>
  <c r="H48" i="6"/>
  <c r="E48" i="6"/>
  <c r="H47" i="6"/>
  <c r="E47" i="6"/>
  <c r="H46" i="6"/>
  <c r="E46" i="6"/>
  <c r="H45" i="6"/>
  <c r="E45" i="6"/>
  <c r="H44" i="6"/>
  <c r="E44" i="6"/>
  <c r="E43" i="6"/>
  <c r="H42" i="6"/>
  <c r="E42" i="6"/>
  <c r="H39" i="6"/>
  <c r="E39" i="6"/>
  <c r="E38" i="6"/>
  <c r="H38" i="6" s="1"/>
  <c r="H37" i="6"/>
  <c r="E37" i="6"/>
  <c r="E36" i="6"/>
  <c r="H36" i="6" s="1"/>
  <c r="H35" i="6"/>
  <c r="E35" i="6"/>
  <c r="E34" i="6"/>
  <c r="H34" i="6" s="1"/>
  <c r="E33" i="6"/>
  <c r="H33" i="6" s="1"/>
  <c r="H32" i="6"/>
  <c r="E32" i="6"/>
  <c r="E31" i="6"/>
  <c r="H31" i="6" s="1"/>
  <c r="H30" i="6"/>
  <c r="E30" i="6"/>
  <c r="H29" i="6"/>
  <c r="E29" i="6"/>
  <c r="H28" i="6"/>
  <c r="E28" i="6"/>
  <c r="E27" i="6"/>
  <c r="H27" i="6" s="1"/>
  <c r="E26" i="6"/>
  <c r="H26" i="6" s="1"/>
  <c r="E24" i="6"/>
  <c r="H24" i="6" s="1"/>
  <c r="E23" i="6"/>
  <c r="H23" i="6" s="1"/>
  <c r="E22" i="6"/>
  <c r="H22" i="6" s="1"/>
  <c r="E21" i="6"/>
  <c r="H21" i="6" s="1"/>
  <c r="E20" i="6"/>
  <c r="H20" i="6" s="1"/>
  <c r="E19" i="6"/>
  <c r="H19" i="6" s="1"/>
  <c r="E18" i="6"/>
  <c r="H18" i="6" s="1"/>
  <c r="E17" i="6"/>
  <c r="H17" i="6" s="1"/>
  <c r="H16" i="6"/>
  <c r="E16" i="6"/>
  <c r="H15" i="6"/>
  <c r="E15" i="6"/>
  <c r="H14" i="6"/>
  <c r="E14" i="6"/>
  <c r="H13" i="6"/>
  <c r="E13" i="6"/>
  <c r="H12" i="6"/>
  <c r="E12" i="6"/>
  <c r="H11" i="6"/>
  <c r="E11" i="6"/>
  <c r="H10" i="6"/>
  <c r="E10" i="6"/>
  <c r="H9" i="6"/>
  <c r="E9" i="6"/>
  <c r="H8" i="6"/>
  <c r="E8" i="6"/>
  <c r="P35" i="12" l="1"/>
  <c r="P19" i="12"/>
  <c r="O37" i="12"/>
  <c r="J6" i="12"/>
  <c r="P30" i="12"/>
  <c r="J37" i="12"/>
  <c r="O42" i="12" s="1"/>
  <c r="N37" i="12"/>
  <c r="L6" i="12"/>
  <c r="L37" i="12" s="1"/>
  <c r="N42" i="12" s="1"/>
  <c r="K37" i="12"/>
  <c r="P42" i="12" s="1"/>
  <c r="I37" i="12"/>
  <c r="P6" i="12"/>
  <c r="P37" i="12" s="1"/>
  <c r="L42" i="12" s="1"/>
  <c r="A7" i="7"/>
  <c r="D7" i="7"/>
  <c r="H7" i="7"/>
  <c r="I7" i="7" s="1"/>
  <c r="A8" i="7"/>
  <c r="D8" i="7"/>
  <c r="H8" i="7"/>
  <c r="A9" i="7"/>
  <c r="D9" i="7"/>
  <c r="H9" i="7"/>
  <c r="M9" i="7" s="1"/>
  <c r="A10" i="7"/>
  <c r="D10" i="7"/>
  <c r="H10" i="7"/>
  <c r="I10" i="7" s="1"/>
  <c r="A11" i="7"/>
  <c r="D11" i="7"/>
  <c r="H11" i="7"/>
  <c r="I11" i="7" s="1"/>
  <c r="A12" i="7"/>
  <c r="D12" i="7"/>
  <c r="H12" i="7"/>
  <c r="M12" i="7" s="1"/>
  <c r="A13" i="7"/>
  <c r="D13" i="7"/>
  <c r="H13" i="7"/>
  <c r="A14" i="7"/>
  <c r="D14" i="7"/>
  <c r="H14" i="7"/>
  <c r="I14" i="7" s="1"/>
  <c r="A15" i="7"/>
  <c r="D15" i="7"/>
  <c r="H15" i="7"/>
  <c r="I15" i="7" s="1"/>
  <c r="A16" i="7"/>
  <c r="D16" i="7"/>
  <c r="H16" i="7"/>
  <c r="A17" i="7"/>
  <c r="D17" i="7"/>
  <c r="H17" i="7"/>
  <c r="M17" i="7" s="1"/>
  <c r="A18" i="7"/>
  <c r="D18" i="7"/>
  <c r="H18" i="7"/>
  <c r="I18" i="7" s="1"/>
  <c r="A19" i="7"/>
  <c r="D19" i="7"/>
  <c r="H19" i="7"/>
  <c r="I19" i="7" s="1"/>
  <c r="A20" i="7"/>
  <c r="D20" i="7"/>
  <c r="H20" i="7"/>
  <c r="M20" i="7" s="1"/>
  <c r="A21" i="7"/>
  <c r="D21" i="7"/>
  <c r="H21" i="7"/>
  <c r="M21" i="7" s="1"/>
  <c r="A22" i="7"/>
  <c r="D22" i="7"/>
  <c r="H22" i="7"/>
  <c r="I22" i="7" s="1"/>
  <c r="A23" i="7"/>
  <c r="D23" i="7"/>
  <c r="H23" i="7"/>
  <c r="I23" i="7" s="1"/>
  <c r="A24" i="7"/>
  <c r="D24" i="7"/>
  <c r="H24" i="7"/>
  <c r="M24" i="7" s="1"/>
  <c r="A25" i="7"/>
  <c r="D25" i="7"/>
  <c r="H25" i="7"/>
  <c r="M25" i="7" s="1"/>
  <c r="A26" i="7"/>
  <c r="D26" i="7"/>
  <c r="H26" i="7"/>
  <c r="I26" i="7" s="1"/>
  <c r="A27" i="7"/>
  <c r="D27" i="7"/>
  <c r="H27" i="7"/>
  <c r="I27" i="7" s="1"/>
  <c r="A28" i="7"/>
  <c r="D28" i="7"/>
  <c r="H28" i="7"/>
  <c r="M28" i="7" s="1"/>
  <c r="A29" i="7"/>
  <c r="D29" i="7"/>
  <c r="H29" i="7"/>
  <c r="A30" i="7"/>
  <c r="D30" i="7"/>
  <c r="H30" i="7"/>
  <c r="N30" i="7" s="1"/>
  <c r="A31" i="7"/>
  <c r="D31" i="7"/>
  <c r="H31" i="7"/>
  <c r="I31" i="7" s="1"/>
  <c r="A32" i="7"/>
  <c r="D32" i="7"/>
  <c r="H32" i="7"/>
  <c r="I32" i="7" s="1"/>
  <c r="A33" i="7"/>
  <c r="D33" i="7"/>
  <c r="H33" i="7"/>
  <c r="M33" i="7" s="1"/>
  <c r="A34" i="7"/>
  <c r="D34" i="7"/>
  <c r="H34" i="7"/>
  <c r="I34" i="7" s="1"/>
  <c r="A35" i="7"/>
  <c r="D35" i="7"/>
  <c r="H35" i="7"/>
  <c r="I35" i="7" s="1"/>
  <c r="A36" i="7"/>
  <c r="D36" i="7"/>
  <c r="H36" i="7"/>
  <c r="I36" i="7" s="1"/>
  <c r="K34" i="7" l="1"/>
  <c r="J34" i="7"/>
  <c r="J26" i="7"/>
  <c r="K26" i="7"/>
  <c r="K22" i="7"/>
  <c r="J22" i="7"/>
  <c r="J18" i="7"/>
  <c r="K18" i="7"/>
  <c r="K14" i="7"/>
  <c r="J14" i="7"/>
  <c r="J10" i="7"/>
  <c r="K10" i="7"/>
  <c r="K35" i="7"/>
  <c r="J35" i="7"/>
  <c r="K31" i="7"/>
  <c r="J31" i="7"/>
  <c r="K27" i="7"/>
  <c r="J27" i="7"/>
  <c r="K23" i="7"/>
  <c r="J23" i="7"/>
  <c r="K19" i="7"/>
  <c r="J19" i="7"/>
  <c r="K15" i="7"/>
  <c r="J15" i="7"/>
  <c r="K11" i="7"/>
  <c r="J11" i="7"/>
  <c r="K36" i="7"/>
  <c r="J36" i="7"/>
  <c r="K32" i="7"/>
  <c r="J32" i="7"/>
  <c r="B7" i="7"/>
  <c r="K7" i="7"/>
  <c r="J7" i="7"/>
  <c r="G34" i="7"/>
  <c r="F34" i="7"/>
  <c r="E34" i="7"/>
  <c r="F30" i="7"/>
  <c r="G30" i="7"/>
  <c r="E30" i="7"/>
  <c r="G26" i="7"/>
  <c r="F26" i="7"/>
  <c r="E26" i="7"/>
  <c r="F22" i="7"/>
  <c r="G22" i="7"/>
  <c r="E22" i="7"/>
  <c r="G18" i="7"/>
  <c r="F18" i="7"/>
  <c r="E18" i="7"/>
  <c r="F14" i="7"/>
  <c r="G14" i="7"/>
  <c r="E14" i="7"/>
  <c r="G10" i="7"/>
  <c r="F10" i="7"/>
  <c r="E10" i="7"/>
  <c r="E35" i="7"/>
  <c r="G35" i="7"/>
  <c r="F35" i="7"/>
  <c r="E31" i="7"/>
  <c r="G31" i="7"/>
  <c r="F31" i="7"/>
  <c r="E27" i="7"/>
  <c r="G27" i="7"/>
  <c r="F27" i="7"/>
  <c r="E23" i="7"/>
  <c r="G23" i="7"/>
  <c r="F23" i="7"/>
  <c r="E19" i="7"/>
  <c r="G19" i="7"/>
  <c r="F19" i="7"/>
  <c r="E15" i="7"/>
  <c r="G15" i="7"/>
  <c r="F15" i="7"/>
  <c r="E11" i="7"/>
  <c r="G11" i="7"/>
  <c r="F11" i="7"/>
  <c r="F36" i="7"/>
  <c r="E36" i="7"/>
  <c r="G36" i="7"/>
  <c r="F32" i="7"/>
  <c r="E32" i="7"/>
  <c r="G32" i="7"/>
  <c r="F28" i="7"/>
  <c r="E28" i="7"/>
  <c r="G28" i="7"/>
  <c r="F24" i="7"/>
  <c r="E24" i="7"/>
  <c r="G24" i="7"/>
  <c r="F20" i="7"/>
  <c r="E20" i="7"/>
  <c r="G20" i="7"/>
  <c r="F16" i="7"/>
  <c r="E16" i="7"/>
  <c r="G16" i="7"/>
  <c r="F12" i="7"/>
  <c r="E12" i="7"/>
  <c r="G12" i="7"/>
  <c r="F8" i="7"/>
  <c r="E8" i="7"/>
  <c r="G8" i="7"/>
  <c r="G33" i="7"/>
  <c r="F33" i="7"/>
  <c r="E33" i="7"/>
  <c r="G29" i="7"/>
  <c r="E29" i="7"/>
  <c r="F29" i="7"/>
  <c r="G25" i="7"/>
  <c r="F25" i="7"/>
  <c r="E25" i="7"/>
  <c r="G21" i="7"/>
  <c r="E21" i="7"/>
  <c r="F21" i="7"/>
  <c r="G17" i="7"/>
  <c r="F17" i="7"/>
  <c r="E17" i="7"/>
  <c r="G13" i="7"/>
  <c r="F13" i="7"/>
  <c r="E13" i="7"/>
  <c r="G9" i="7"/>
  <c r="E9" i="7"/>
  <c r="F9" i="7"/>
  <c r="F7" i="7"/>
  <c r="G7" i="7"/>
  <c r="E7" i="7"/>
  <c r="M36" i="7"/>
  <c r="O22" i="7"/>
  <c r="N22" i="7"/>
  <c r="N17" i="7"/>
  <c r="M34" i="7"/>
  <c r="N33" i="7"/>
  <c r="O26" i="7"/>
  <c r="N25" i="7"/>
  <c r="N9" i="7"/>
  <c r="N34" i="7"/>
  <c r="N26" i="7"/>
  <c r="N18" i="7"/>
  <c r="M26" i="7"/>
  <c r="M22" i="7"/>
  <c r="N21" i="7"/>
  <c r="O10" i="7"/>
  <c r="N10" i="7"/>
  <c r="M32" i="7"/>
  <c r="O18" i="7"/>
  <c r="O31" i="7"/>
  <c r="M18" i="7"/>
  <c r="M10" i="7"/>
  <c r="O29" i="7"/>
  <c r="I29" i="7"/>
  <c r="M29" i="7"/>
  <c r="N29" i="7"/>
  <c r="O35" i="7"/>
  <c r="I30" i="7"/>
  <c r="O30" i="7"/>
  <c r="M30" i="7"/>
  <c r="N14" i="7"/>
  <c r="O13" i="7"/>
  <c r="I13" i="7"/>
  <c r="O16" i="7"/>
  <c r="I16" i="7"/>
  <c r="O34" i="7"/>
  <c r="O20" i="7"/>
  <c r="I20" i="7"/>
  <c r="O17" i="7"/>
  <c r="I17" i="7"/>
  <c r="M16" i="7"/>
  <c r="M14" i="7"/>
  <c r="O8" i="7"/>
  <c r="I8" i="7"/>
  <c r="O28" i="7"/>
  <c r="I28" i="7"/>
  <c r="O24" i="7"/>
  <c r="I24" i="7"/>
  <c r="O21" i="7"/>
  <c r="I21" i="7"/>
  <c r="N13" i="7"/>
  <c r="O12" i="7"/>
  <c r="I12" i="7"/>
  <c r="M8" i="7"/>
  <c r="O33" i="7"/>
  <c r="I33" i="7"/>
  <c r="O25" i="7"/>
  <c r="I25" i="7"/>
  <c r="O14" i="7"/>
  <c r="M13" i="7"/>
  <c r="O9" i="7"/>
  <c r="I9" i="7"/>
  <c r="N11" i="7"/>
  <c r="O11" i="7"/>
  <c r="M11" i="7"/>
  <c r="N7" i="7"/>
  <c r="O7" i="7"/>
  <c r="M7" i="7"/>
  <c r="N15" i="7"/>
  <c r="O15" i="7"/>
  <c r="M15" i="7"/>
  <c r="N36" i="7"/>
  <c r="O36" i="7"/>
  <c r="N35" i="7"/>
  <c r="M35" i="7"/>
  <c r="N27" i="7"/>
  <c r="M27" i="7"/>
  <c r="O27" i="7"/>
  <c r="O32" i="7"/>
  <c r="N32" i="7"/>
  <c r="N31" i="7"/>
  <c r="M31" i="7"/>
  <c r="N23" i="7"/>
  <c r="M23" i="7"/>
  <c r="O23" i="7"/>
  <c r="N19" i="7"/>
  <c r="M19" i="7"/>
  <c r="O19" i="7"/>
  <c r="N28" i="7"/>
  <c r="N24" i="7"/>
  <c r="N20" i="7"/>
  <c r="N16" i="7"/>
  <c r="N12" i="7"/>
  <c r="N8" i="7"/>
  <c r="P28" i="7" l="1"/>
  <c r="J30" i="7"/>
  <c r="K30" i="7"/>
  <c r="K9" i="7"/>
  <c r="J9" i="7"/>
  <c r="K21" i="7"/>
  <c r="J21" i="7"/>
  <c r="K13" i="7"/>
  <c r="J13" i="7"/>
  <c r="K25" i="7"/>
  <c r="J25" i="7"/>
  <c r="K28" i="7"/>
  <c r="J28" i="7"/>
  <c r="K20" i="7"/>
  <c r="J20" i="7"/>
  <c r="K29" i="7"/>
  <c r="J29" i="7"/>
  <c r="K12" i="7"/>
  <c r="J12" i="7"/>
  <c r="K33" i="7"/>
  <c r="J33" i="7"/>
  <c r="K24" i="7"/>
  <c r="J24" i="7"/>
  <c r="K8" i="7"/>
  <c r="J8" i="7"/>
  <c r="K17" i="7"/>
  <c r="J17" i="7"/>
  <c r="K16" i="7"/>
  <c r="J16" i="7"/>
  <c r="P33" i="7"/>
  <c r="P17" i="7"/>
  <c r="P22" i="7"/>
  <c r="L11" i="7"/>
  <c r="L27" i="7"/>
  <c r="L7" i="7"/>
  <c r="L32" i="7"/>
  <c r="L36" i="7"/>
  <c r="P18" i="7"/>
  <c r="L34" i="7"/>
  <c r="L10" i="7"/>
  <c r="L26" i="7"/>
  <c r="L30" i="7"/>
  <c r="P34" i="7"/>
  <c r="L35" i="7"/>
  <c r="P9" i="7"/>
  <c r="P21" i="7"/>
  <c r="P30" i="7"/>
  <c r="P26" i="7"/>
  <c r="L19" i="7"/>
  <c r="L31" i="7"/>
  <c r="L15" i="7"/>
  <c r="L14" i="7"/>
  <c r="L18" i="7"/>
  <c r="L22" i="7"/>
  <c r="P25" i="7"/>
  <c r="P35" i="7"/>
  <c r="P31" i="7"/>
  <c r="L16" i="7"/>
  <c r="P12" i="7"/>
  <c r="L33" i="7"/>
  <c r="L23" i="7"/>
  <c r="L24" i="7"/>
  <c r="L28" i="7"/>
  <c r="P10" i="7"/>
  <c r="P20" i="7"/>
  <c r="P36" i="7"/>
  <c r="P7" i="7"/>
  <c r="L9" i="7"/>
  <c r="L12" i="7"/>
  <c r="L25" i="7"/>
  <c r="P24" i="7"/>
  <c r="P23" i="7"/>
  <c r="L13" i="7"/>
  <c r="L17" i="7"/>
  <c r="P32" i="7"/>
  <c r="P11" i="7"/>
  <c r="L29" i="7"/>
  <c r="P29" i="7"/>
  <c r="P8" i="7"/>
  <c r="P14" i="7"/>
  <c r="P19" i="7"/>
  <c r="L21" i="7"/>
  <c r="P27" i="7"/>
  <c r="P15" i="7"/>
  <c r="P13" i="7"/>
  <c r="L8" i="7"/>
  <c r="P16" i="7"/>
  <c r="L20" i="7"/>
  <c r="P41" i="7"/>
  <c r="O41" i="7"/>
  <c r="N41" i="7"/>
  <c r="L41" i="7"/>
  <c r="P40" i="7"/>
  <c r="O40" i="7"/>
  <c r="L40" i="7"/>
  <c r="A6" i="7" l="1"/>
  <c r="D6" i="7"/>
  <c r="D3" i="7"/>
  <c r="J6" i="7" l="1"/>
  <c r="K6" i="7"/>
  <c r="E6" i="7"/>
  <c r="G6" i="7"/>
  <c r="F6" i="7"/>
  <c r="M6" i="7"/>
  <c r="N6" i="7"/>
  <c r="O6" i="7"/>
  <c r="H37" i="7"/>
  <c r="P6" i="7" l="1"/>
  <c r="L6" i="7"/>
  <c r="I37" i="7"/>
  <c r="J37" i="7"/>
  <c r="O42" i="7" s="1"/>
  <c r="K37" i="7"/>
  <c r="P42" i="7" s="1"/>
  <c r="P37" i="7" l="1"/>
  <c r="O37" i="7"/>
  <c r="L37" i="7"/>
  <c r="N37" i="7"/>
  <c r="M37" i="7"/>
  <c r="L42" i="7" l="1"/>
  <c r="N42"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Pehr Hård (Svanen)</author>
  </authors>
  <commentList>
    <comment ref="I5" authorId="0" shapeId="0" xr:uid="{00000000-0006-0000-0100-000001000000}">
      <text>
        <r>
          <rPr>
            <b/>
            <sz val="9"/>
            <color indexed="81"/>
            <rFont val="Tahoma"/>
            <family val="2"/>
          </rPr>
          <t>If there is no DID# for the raw material you have to enter information qbout degradation and toxicity in the CDV-sheet</t>
        </r>
      </text>
    </comment>
    <comment ref="J5" authorId="0" shapeId="0" xr:uid="{00000000-0006-0000-0100-000002000000}">
      <text>
        <r>
          <rPr>
            <b/>
            <sz val="9"/>
            <color indexed="81"/>
            <rFont val="Tahoma"/>
            <family val="2"/>
          </rPr>
          <t>If there is no DID# for the raw material you have to enter information qbout degradation and toxicity in the CDV-sheet</t>
        </r>
      </text>
    </comment>
    <comment ref="K5" authorId="0" shapeId="0" xr:uid="{00000000-0006-0000-0100-000003000000}">
      <text>
        <r>
          <rPr>
            <b/>
            <sz val="9"/>
            <color indexed="81"/>
            <rFont val="Tahoma"/>
            <family val="2"/>
          </rPr>
          <t>If there is no DID# for the raw material you have to enter information qbout degradation and toxicity in the CDV-sheet</t>
        </r>
      </text>
    </comment>
    <comment ref="L5" authorId="0" shapeId="0" xr:uid="{57986EAA-AA58-4DC8-8532-5651851E9FF4}">
      <text>
        <r>
          <rPr>
            <b/>
            <sz val="9"/>
            <color indexed="81"/>
            <rFont val="Tahoma"/>
            <family val="2"/>
          </rPr>
          <t>If there is no DID# for the raw material you have to enter information qbout degradation and toxicity in the CDV-sheet</t>
        </r>
      </text>
    </comment>
  </commentList>
</comments>
</file>

<file path=xl/sharedStrings.xml><?xml version="1.0" encoding="utf-8"?>
<sst xmlns="http://schemas.openxmlformats.org/spreadsheetml/2006/main" count="1769" uniqueCount="434">
  <si>
    <t>aNBO</t>
  </si>
  <si>
    <t>anNBO</t>
  </si>
  <si>
    <t>SUM</t>
  </si>
  <si>
    <t>DF</t>
  </si>
  <si>
    <t>Acute toxicity</t>
  </si>
  <si>
    <t>Chronic toxicity</t>
  </si>
  <si>
    <t>Degradation</t>
  </si>
  <si>
    <t>DID-no</t>
  </si>
  <si>
    <t>Ingredient name</t>
  </si>
  <si>
    <t>TF(acute)</t>
  </si>
  <si>
    <t>NOEC (*)</t>
  </si>
  <si>
    <t xml:space="preserve">Aerobic </t>
  </si>
  <si>
    <t xml:space="preserve">Anaerobic </t>
  </si>
  <si>
    <t>Anionic surfactants</t>
  </si>
  <si>
    <t>R</t>
  </si>
  <si>
    <t>N</t>
  </si>
  <si>
    <t>O</t>
  </si>
  <si>
    <t>Y</t>
  </si>
  <si>
    <t>I</t>
  </si>
  <si>
    <t xml:space="preserve">Lauroyl Sarcosinate    </t>
  </si>
  <si>
    <t>Non-ionic surfactants</t>
  </si>
  <si>
    <t>PEG-4 Rapeseed amide</t>
  </si>
  <si>
    <t>Amphoteric surfactants</t>
  </si>
  <si>
    <t>Cationic surfactants</t>
  </si>
  <si>
    <t>Preservatives</t>
  </si>
  <si>
    <t xml:space="preserve">Benzyl alcohol              </t>
  </si>
  <si>
    <t>5-bromo-5-nitro-1,3-dioxane</t>
  </si>
  <si>
    <t>P</t>
  </si>
  <si>
    <t xml:space="preserve">Chloroacetamide      </t>
  </si>
  <si>
    <t xml:space="preserve">Diazolinidylurea         </t>
  </si>
  <si>
    <t xml:space="preserve">Formaldehyde               </t>
  </si>
  <si>
    <t xml:space="preserve">Glutaraldehyde         </t>
  </si>
  <si>
    <t>Methyldibromoglutaronitrile</t>
  </si>
  <si>
    <t>Methyl-, Ethyl- and Propylparaben</t>
  </si>
  <si>
    <t xml:space="preserve">o-Phenylphenol          </t>
  </si>
  <si>
    <t xml:space="preserve">Sodium benzoate          </t>
  </si>
  <si>
    <t>Sodium hydroxy methyl glycinate</t>
  </si>
  <si>
    <t>NA</t>
  </si>
  <si>
    <t xml:space="preserve">Triclosan                   </t>
  </si>
  <si>
    <t>Other ingredients</t>
  </si>
  <si>
    <t xml:space="preserve">Phosphate, as STPP   </t>
  </si>
  <si>
    <t xml:space="preserve">Zeolite                   (Insoluble Inorganic)                       </t>
  </si>
  <si>
    <t xml:space="preserve">Citrate and citric acid                      </t>
  </si>
  <si>
    <t>Nitrilotriacetat (NTA)</t>
  </si>
  <si>
    <t xml:space="preserve">EDTA                        </t>
  </si>
  <si>
    <t xml:space="preserve">EDDS                         </t>
  </si>
  <si>
    <t xml:space="preserve">Clay                   (Insoluble Inorganic)          </t>
  </si>
  <si>
    <t xml:space="preserve">Carbonates                  </t>
  </si>
  <si>
    <t>Polyasparaginic acid, Na-salt</t>
  </si>
  <si>
    <t>Perborates (as Boron)</t>
  </si>
  <si>
    <t>Tetraacetylethylenediamine (TAED)</t>
  </si>
  <si>
    <t>Mono-, di- and triethanol amine</t>
  </si>
  <si>
    <t>Polyvinylpyrrolidon (PVP)</t>
  </si>
  <si>
    <t>Carboxymethylcellulose (CMC)</t>
  </si>
  <si>
    <t xml:space="preserve">Sodium and magnesium sulphate        </t>
  </si>
  <si>
    <t xml:space="preserve">Urea                          </t>
  </si>
  <si>
    <t>Silicon dioxide, quartz          (Insoluble inorganic)</t>
  </si>
  <si>
    <t xml:space="preserve">Na-/Mg-/KOH         </t>
  </si>
  <si>
    <t>Perfume, if not other specified (**)</t>
  </si>
  <si>
    <t>Dyes, if not other specified (**)</t>
  </si>
  <si>
    <t xml:space="preserve">Anionic polyester       </t>
  </si>
  <si>
    <t xml:space="preserve">PVNO/PVPI                              </t>
  </si>
  <si>
    <t>Zn Ftalocyanin sulphonate</t>
  </si>
  <si>
    <t xml:space="preserve">FWA 1                      </t>
  </si>
  <si>
    <t xml:space="preserve">FWA 5                     </t>
  </si>
  <si>
    <t xml:space="preserve">1-decanol                 </t>
  </si>
  <si>
    <t xml:space="preserve">Methyl laurate          </t>
  </si>
  <si>
    <t>Formic acid (Ca salt)</t>
  </si>
  <si>
    <t xml:space="preserve">Adipic acid               </t>
  </si>
  <si>
    <t xml:space="preserve">Maleic acid               </t>
  </si>
  <si>
    <t xml:space="preserve">Malic acid                 </t>
  </si>
  <si>
    <t xml:space="preserve">Tartaric acid            </t>
  </si>
  <si>
    <t xml:space="preserve">Phosphoric acid       </t>
  </si>
  <si>
    <t xml:space="preserve">Oxalic acid               </t>
  </si>
  <si>
    <t xml:space="preserve">Acetic acid               </t>
  </si>
  <si>
    <t xml:space="preserve">Lactic acid                </t>
  </si>
  <si>
    <t xml:space="preserve">Sulphamic acid           </t>
  </si>
  <si>
    <t xml:space="preserve">Salicylic acid            </t>
  </si>
  <si>
    <t xml:space="preserve">Glutaric acid            </t>
  </si>
  <si>
    <t xml:space="preserve">Malonic acid             </t>
  </si>
  <si>
    <t xml:space="preserve">Ethylene glycol         </t>
  </si>
  <si>
    <t>Ethylene glycol monobutyl ether</t>
  </si>
  <si>
    <t xml:space="preserve">Diethylene glycol        </t>
  </si>
  <si>
    <t>Diethylene glycol monomethyl ether</t>
  </si>
  <si>
    <t>Diethylene glycol monoethyl ether</t>
  </si>
  <si>
    <t>Diethylene glycol monobutyl ether</t>
  </si>
  <si>
    <t>Diethylene glycol dimethylether</t>
  </si>
  <si>
    <t xml:space="preserve">Propylene glycol       </t>
  </si>
  <si>
    <t>Propylene glycol monomethyl ether</t>
  </si>
  <si>
    <t>Propylene glycol monobutylether</t>
  </si>
  <si>
    <t xml:space="preserve">Dipropylene glycol     </t>
  </si>
  <si>
    <t>Dipropylene glycol monomethyl ether</t>
  </si>
  <si>
    <t>Dipropylene glycol monobutylether</t>
  </si>
  <si>
    <t>Dipropylene glycol dimethylether</t>
  </si>
  <si>
    <t xml:space="preserve">Triethylene glycol      </t>
  </si>
  <si>
    <t xml:space="preserve">Tall oil                      </t>
  </si>
  <si>
    <t>Ethylenebisstearamides</t>
  </si>
  <si>
    <t xml:space="preserve">Sodium gluconate      </t>
  </si>
  <si>
    <t xml:space="preserve">Glycol distearate       </t>
  </si>
  <si>
    <t>Hydroxyl ethyl cellulose</t>
  </si>
  <si>
    <t>1-methyl-2-pyrrolidone</t>
  </si>
  <si>
    <t xml:space="preserve">Xanthan gum             </t>
  </si>
  <si>
    <t xml:space="preserve">Benzotriazole           </t>
  </si>
  <si>
    <t>Piperidinol-propanetricarboxylate salt</t>
  </si>
  <si>
    <t>Diethylaminopropyl-DAS</t>
  </si>
  <si>
    <t>Methylbenzamide-DAS</t>
  </si>
  <si>
    <t>Pentaerythritol-tetrakis-phenol-propionate</t>
  </si>
  <si>
    <t>Denatonium benzoate</t>
  </si>
  <si>
    <t xml:space="preserve">Succinate                   </t>
  </si>
  <si>
    <t xml:space="preserve">Polyaspartic acid          </t>
  </si>
  <si>
    <t>Phenoxy-ethanol</t>
  </si>
  <si>
    <t>Cumene sulphonates</t>
  </si>
  <si>
    <t>Proteinhydrolizates, wheatgluten</t>
  </si>
  <si>
    <t>(*)</t>
  </si>
  <si>
    <t>(**)</t>
  </si>
  <si>
    <t>Safety factor for acute toxicity.</t>
  </si>
  <si>
    <t>Toxicity factor based on acute toxicity on aquatic organisms.</t>
  </si>
  <si>
    <t>Safety factor for chronic toxicity.</t>
  </si>
  <si>
    <t>Toxicity factor based on chronic toxicity on aquatic organisms.</t>
  </si>
  <si>
    <t>Readily biodegradable according to OECD guidelines.</t>
  </si>
  <si>
    <t>Inherently biodegradable according to OECD guidelines.</t>
  </si>
  <si>
    <t>Persistent. The ingredient has failed the test for inherent biodegradability.</t>
  </si>
  <si>
    <t>The ingredient has not been tested.</t>
  </si>
  <si>
    <t>Not applicable</t>
  </si>
  <si>
    <t>Biodegradable under anaerobic conditions.</t>
  </si>
  <si>
    <t>Not biodegradable under anaerobic conditions.</t>
  </si>
  <si>
    <t>DID-no.</t>
  </si>
  <si>
    <t xml:space="preserve">Type of product: </t>
  </si>
  <si>
    <t>Product type</t>
  </si>
  <si>
    <t>TF(chron)</t>
  </si>
  <si>
    <t>Name of product:</t>
  </si>
  <si>
    <t xml:space="preserve">F  Degradability ** </t>
  </si>
  <si>
    <t>CDV-limit (chron)</t>
  </si>
  <si>
    <t>DID-no. Ingredient name</t>
  </si>
  <si>
    <t>Limits</t>
  </si>
  <si>
    <t>* Lowest toxicity value (in all tested groups) / Safety factor 1000, 5000, 10000 for 3, 2, 1 tested organism groups.</t>
  </si>
  <si>
    <t>** Factor is 0,05 - 0,5 - 1 for readily biodegradable - inherently biodegradable - persistent (can be 0,15 for some surfactants).</t>
  </si>
  <si>
    <t>Active content (%)</t>
  </si>
  <si>
    <t>Requirements</t>
  </si>
  <si>
    <t>I   Amount not aerobic biodegradable organic substance per functional unit (solution). If ingredient is not on DID-list; if ingredient is aerobic biodegradable fill in "0", if ingredient is not aerobic biodegradable copy amount from column (H).</t>
  </si>
  <si>
    <t>J  Amount not anaerobic biodegradable organic substance per functional unit (solution). If ingredient is not on DID-list; if ingredient is anaerobic biodegradable fill in "0", if ingredient is not anaerobic bio     degradable copy amount from column (H).</t>
  </si>
  <si>
    <t>Note that the following exceptions
 apply:</t>
  </si>
  <si>
    <t>Example:</t>
  </si>
  <si>
    <t>Classification raw material</t>
  </si>
  <si>
    <t>Sheet "CDV"</t>
  </si>
  <si>
    <t>Sheet "DID-list"</t>
  </si>
  <si>
    <t>This sheet contains info from the DID-list and is used for the CDV-calculation</t>
  </si>
  <si>
    <t>Comments</t>
  </si>
  <si>
    <t>% of the raw material in the product</t>
  </si>
  <si>
    <t>CAS# of the specific chemical</t>
  </si>
  <si>
    <t>Function of the specific chemical</t>
  </si>
  <si>
    <t>Classification of the specific chemical</t>
  </si>
  <si>
    <t>Type of product:</t>
  </si>
  <si>
    <t>Product volume:</t>
  </si>
  <si>
    <t>Below is explanations for the different sheets in this excel file and information on how they are to be used</t>
  </si>
  <si>
    <t>Raw material trade name</t>
  </si>
  <si>
    <t>Product name:</t>
  </si>
  <si>
    <t>Raw material producer</t>
  </si>
  <si>
    <t>Internal raw material code (voluntary)</t>
  </si>
  <si>
    <t>Chemical name (given in formula)</t>
  </si>
  <si>
    <t>D &amp; E  Lowest toxicity value / safety factor *</t>
  </si>
  <si>
    <t>Exemptions</t>
  </si>
  <si>
    <t>Light grey cells (in the formulation sheet):
Shall contain information about the raw material as a whole</t>
  </si>
  <si>
    <t>Dark grey cells (in the formulation sheet):
Shall contain information about the specific ingoing chemical in the raw material</t>
  </si>
  <si>
    <t xml:space="preserve">NA </t>
  </si>
  <si>
    <t xml:space="preserve">O </t>
  </si>
  <si>
    <t xml:space="preserve">N </t>
  </si>
  <si>
    <t xml:space="preserve">Y </t>
  </si>
  <si>
    <t>Anaerobic degradation:</t>
  </si>
  <si>
    <t xml:space="preserve">P </t>
  </si>
  <si>
    <t xml:space="preserve"> Inherently biodegradable according to OECD guidelines.</t>
  </si>
  <si>
    <t xml:space="preserve">R </t>
  </si>
  <si>
    <t>Aerobic degradation:</t>
  </si>
  <si>
    <t>Degradation factor.</t>
  </si>
  <si>
    <t xml:space="preserve">DF </t>
  </si>
  <si>
    <t xml:space="preserve">TF(chronic) </t>
  </si>
  <si>
    <t xml:space="preserve">SF(chronic) </t>
  </si>
  <si>
    <t xml:space="preserve">TF(acute) </t>
  </si>
  <si>
    <t xml:space="preserve">SF(acute) </t>
  </si>
  <si>
    <t>List of abbreviations:</t>
  </si>
  <si>
    <t>5-Chloro-2-Methyl-4-isothiazolin-3-one and 2-Methyl-4-isothiazolin-3-one in mixture 3:1</t>
  </si>
  <si>
    <t xml:space="preserve">(§) </t>
  </si>
  <si>
    <t>The applicants data on aerobic degradability of DID no. 2603 Block polymers will be accepted after presentation of test-report.</t>
  </si>
  <si>
    <t xml:space="preserve">(***) </t>
  </si>
  <si>
    <t xml:space="preserve">applicant the submitted data shall be used to calculate the TF and determine the degradability. If not, the values on the list shall be used. </t>
  </si>
  <si>
    <t xml:space="preserve">As a general rule licence applicants must use the data on the list. Perfumes and dyes are exceptions. If toxicity data is submitted by the licence </t>
  </si>
  <si>
    <t>If no acceptable toxicity data was found, these columns are empty. In that case TF(chronic) is defined as equal to TF(acute) and vice versa</t>
  </si>
  <si>
    <t>Insoluble inorganic  - Inorganic ingredient with very low, or no ability to dissolve in water.</t>
  </si>
  <si>
    <t>Butyl methoxydibenzoylmethane</t>
  </si>
  <si>
    <t>Bis-ethylhexyloxyphenol methoxyphenyl triazine</t>
  </si>
  <si>
    <t>Octocrilene</t>
  </si>
  <si>
    <t>Ethylhexyl triazone</t>
  </si>
  <si>
    <t>Ethylhexyl salicylate</t>
  </si>
  <si>
    <t>Tocopherol acetate</t>
  </si>
  <si>
    <t>Tri-sodium methylglycine diacetat</t>
  </si>
  <si>
    <t>Mn-saltren (CAS 61007-89-4)</t>
  </si>
  <si>
    <t xml:space="preserve">Block polymers ***     </t>
  </si>
  <si>
    <t>Trimethyl pentanediol mono-isobutyrate</t>
  </si>
  <si>
    <t>Hydroxypropyl methyl cellulose</t>
  </si>
  <si>
    <t xml:space="preserve">Glycolic acid            </t>
  </si>
  <si>
    <t>Polysaccarides including starch</t>
  </si>
  <si>
    <t>But-2-one (MEK)</t>
  </si>
  <si>
    <t>Non-protease (active enzyme protein)</t>
  </si>
  <si>
    <t>Protease (active enzyme protein)</t>
  </si>
  <si>
    <t>Ammonia</t>
  </si>
  <si>
    <t>Polyethylene glycol, MW&lt;4100</t>
  </si>
  <si>
    <t>Polyethylene glycol, MW≥4100</t>
  </si>
  <si>
    <t>H2O2</t>
  </si>
  <si>
    <t>Percarbonate</t>
  </si>
  <si>
    <t xml:space="preserve">Soluble Silicates                   </t>
  </si>
  <si>
    <t>Lanolin</t>
  </si>
  <si>
    <t>Lauric Acid (C12:0)</t>
  </si>
  <si>
    <t>Veg. Oil (hydrogenated)</t>
  </si>
  <si>
    <t>Veg. Oil</t>
  </si>
  <si>
    <t>Carboxymethyl inulin (CMI)</t>
  </si>
  <si>
    <t xml:space="preserve">Phosphonates             </t>
  </si>
  <si>
    <t>GLDA</t>
  </si>
  <si>
    <t xml:space="preserve">Polycarboxylates copolymer of acrylic/maleic acid               </t>
  </si>
  <si>
    <t xml:space="preserve">Polycarboxylates homopolymer of acrylic acid                </t>
  </si>
  <si>
    <t>Phenoxypropanol</t>
  </si>
  <si>
    <t>N-(3-Aminopropyl)-N-dodecylpropane-1,3-diamine</t>
  </si>
  <si>
    <t>Sorbate and sorbic acid</t>
  </si>
  <si>
    <t>e-phthaloimidoperoxyhexanoic acid</t>
  </si>
  <si>
    <t>2-Methyl-2H-isothiazol-3-one (MI)</t>
  </si>
  <si>
    <t>CMI + MI in mixture 3:1 (CAS 55965-84-9) (§)</t>
  </si>
  <si>
    <t>1,2-Benzisothiazol-3-one (BIT)</t>
  </si>
  <si>
    <t>di C16-18 Esterquats</t>
  </si>
  <si>
    <t>tri C16-18 Esterquats</t>
  </si>
  <si>
    <t>C16-18 alkyl benzyldimethyl quaternary ammonium salts</t>
  </si>
  <si>
    <t>C8-16 alkyltrimethyl or benzyldimethyl quaternary ammonium salts</t>
  </si>
  <si>
    <t>C8-18 Amphoacetates</t>
  </si>
  <si>
    <t>C10-18 Alkyl dimethyl amine oxide</t>
  </si>
  <si>
    <t>C12-18 Alkyl amidopropyl amine oxide</t>
  </si>
  <si>
    <t>C12-14 Alkyl amidopropyl amine oxide</t>
  </si>
  <si>
    <t>C12-18 Alkyl amine oxide</t>
  </si>
  <si>
    <t>C8-18 Alkyl amidopropylbetaines</t>
  </si>
  <si>
    <t>C12-15 Alkyl dimethyl betaine</t>
  </si>
  <si>
    <t>Sorbitan stearate</t>
  </si>
  <si>
    <t>C8-10 Sorbitan mono- or diester</t>
  </si>
  <si>
    <t>C18 sorbitan monoester, 20 EO</t>
  </si>
  <si>
    <t>C12 sorbitan monoester, 20 EO (polysorbate 20)</t>
  </si>
  <si>
    <t>Amines, tallow, ≥20 - ≤50 EO</t>
  </si>
  <si>
    <t>Amines, tallow, ≤2,5 EO</t>
  </si>
  <si>
    <t>N2 C8-18 Alkanolamide</t>
  </si>
  <si>
    <t xml:space="preserve">Coconut fatty acid monoethanolamide 4 and 5 EO   </t>
  </si>
  <si>
    <t>N1 C8-18 Alkanolamide (even numbered)</t>
  </si>
  <si>
    <t>C8-12 Alkyl polyglycoside, branched</t>
  </si>
  <si>
    <t>C12-18 Alkyl glycerol ester (even numbered), &gt;6,5-17 EO</t>
  </si>
  <si>
    <t>C12-18 Alkyl glycerol ester (even numbered), 1-6,5 EO</t>
  </si>
  <si>
    <t>C12-15 Alcohol, ≥2 - ≤6 EO, ≥2 - ≤6 PO</t>
  </si>
  <si>
    <t>Sodium Lauroyl Methyl Isethionate</t>
  </si>
  <si>
    <t>Sodium cocoyl glutamate</t>
  </si>
  <si>
    <t>C12-18 Alkyl phosphate esters</t>
  </si>
  <si>
    <t>C9-11, ≥2 - ≤10 EO Carboxymethylated, sodium salt or acid</t>
  </si>
  <si>
    <t>C14-18 alfa olefin sulphonate</t>
  </si>
  <si>
    <t>C14-16 alfa olefin sulphonate</t>
  </si>
  <si>
    <t>C16-18 Fatty acid methyl Ester Sulphonate</t>
  </si>
  <si>
    <t>C12-14 Fatty acid methyl Ester Sulphonate</t>
  </si>
  <si>
    <t>di-iso C13 Alkyl sulfosuccinate</t>
  </si>
  <si>
    <t>di-iso C10 Alkyl sulfosuccinate</t>
  </si>
  <si>
    <t>di-2-ethylhexyl sulfosuccinate</t>
  </si>
  <si>
    <t>di-C4-6 Alkyl sulfosuccinate</t>
  </si>
  <si>
    <t>Mono-C16-18 Alkyl sulfosuccinate</t>
  </si>
  <si>
    <t>Mono-C12-18 Alkyl sulfosuccinate</t>
  </si>
  <si>
    <t>Mono-C12-14 Alkyl sulfosuccinate</t>
  </si>
  <si>
    <t>C12-18 Alkyl ether sulphate, even and odd-numbered, 1-3 EO</t>
  </si>
  <si>
    <t>C8-12 Alkyl ether sulphate, even and odd-numbered, 1-3 EO</t>
  </si>
  <si>
    <t>C8-10 Alkyl sulphate</t>
  </si>
  <si>
    <t>C14-16 Alkyl sulphonate</t>
  </si>
  <si>
    <t>C10-13 linear alkyl benzene sulphonates</t>
  </si>
  <si>
    <t>DID# (2007 DID-list) of the specific chemical</t>
  </si>
  <si>
    <t>* Cumensulphonate (DID# 2540) – the data on the DID list does not agree with that published under the HERA project. 
The following data on cumen-sulphonates can be used for application: aNBO = R and DF = 0.05. Since BCF = 1.41 and logKow = -2.7, cumensulphonates can in accordance with Appendix 2 be exempted from the calculation of anNBO.</t>
  </si>
  <si>
    <t>Standard dose in grams:</t>
  </si>
  <si>
    <t>Standard dose in grams</t>
  </si>
  <si>
    <t>mg/dose</t>
  </si>
  <si>
    <t>aNBO mg/dose</t>
  </si>
  <si>
    <t xml:space="preserve"> anNBO mg/dose</t>
  </si>
  <si>
    <t>CDV(chron) (l/dose)</t>
  </si>
  <si>
    <t>% of the specific substance in raw material (excluding water)</t>
  </si>
  <si>
    <t xml:space="preserve">C1-C3 alcohols                </t>
  </si>
  <si>
    <t>Chemical name of ingoing substance in the raw material</t>
  </si>
  <si>
    <t>Foam soap</t>
  </si>
  <si>
    <t>∑ (H410*100 + H411*10 + H412)</t>
  </si>
  <si>
    <t>∑ (H410)*100 + H411*10 + H412) (%)</t>
  </si>
  <si>
    <t>∑ H410</t>
  </si>
  <si>
    <t>∑ H411</t>
  </si>
  <si>
    <r>
      <rPr>
        <sz val="10"/>
        <rFont val="Calibri"/>
        <family val="2"/>
      </rPr>
      <t xml:space="preserve">∑ </t>
    </r>
    <r>
      <rPr>
        <sz val="10"/>
        <rFont val="Arial"/>
        <family val="2"/>
      </rPr>
      <t>H412</t>
    </r>
  </si>
  <si>
    <t>Leverandør erklæring modtaget (angiv licensnr + virksomhed)</t>
  </si>
  <si>
    <t>Ja (506-140 Blumøller)</t>
  </si>
  <si>
    <t>JA (526-115 Alpha)</t>
  </si>
  <si>
    <t>Ja, Bilag 4 (517-044 Dalli)</t>
  </si>
  <si>
    <t>bilag 4 (526-131 Forchem)</t>
  </si>
  <si>
    <t>Ja (506-149 Dalli)</t>
  </si>
  <si>
    <t>The purpose of the sheet is to in an harmonised way communicate the formulation that you are applying on to the Nordic Ecolabel. The formulation is also the basis for the calculation done in the CDV-sheet.
On the formula-sheet the formulation of the product is to be specified. All ingoing substances are to be specified (exception; perfumes and dyes are not to be split up to their ingoing chemicals).
Ingoing substances are defined as all substances in the Nordic Swan Ecolabelled cosmetic product, including additives (e.g. preservatives and stabilisers) in the raw materials. Substances known to be released from ingoing substances (e.g. formaldehyde, arylamine, in situ-generated preservatives) are also regarded as ingoing substances
Impurities in raw material is not to be listed on the formula sheet; Impurities are defined as residuals, pollutants, contaminants etc. from production, incl. production of raw materials that remain in the raw material/ingredient and/or in the in the Nordic Swan Ecolabelled product in concentrations less than 100 ppm (0,0100 w-%, 100 mg/kg) in the Nordic Swan Ecolabelled rinse off product. Impurities of over 1.0% concentration in the raw material are regarded as constituent chemicals.
If you have two or more alternative raw material suppliers of the same raw material please write all the suppliers in the column "Raw material producer"
If an raw material contains two or more chemicals the raw material will be listed several times in the column "Raw material trade name". For example, if an raw material contains 2 chemicals then the raw material name will be listed two times in the column "Raw material trade name" and the two different chemicals in column "Chemical name of ingoing chemicals in the raw material". The same logic is for the column "% of the raw material in the product" where the same value will be added on both rows and in the column "% of the specific chemical in raw material (excluding water)" the active concentration of the specific chemical in the raw material will be listed.</t>
  </si>
  <si>
    <t>R17</t>
  </si>
  <si>
    <t>R19</t>
  </si>
  <si>
    <t>R18</t>
  </si>
  <si>
    <t>Do you have appendix 2 for this  raw material</t>
  </si>
  <si>
    <t>Do you have SDS for this  raw material</t>
  </si>
  <si>
    <t>Detergents Ingredients Database, version 2016</t>
  </si>
  <si>
    <t xml:space="preserve">                                         </t>
  </si>
  <si>
    <t>LC50/ EC50 (*)</t>
  </si>
  <si>
    <t>SF (*) (Acute)</t>
  </si>
  <si>
    <t>TF    (Acute)</t>
  </si>
  <si>
    <t>SF (*) (Chronic)</t>
  </si>
  <si>
    <t>TF    (Chronic)</t>
  </si>
  <si>
    <t>C10 Alkyl sulphate</t>
  </si>
  <si>
    <t>C 12-14 Alkyl sulphate</t>
  </si>
  <si>
    <t>C 12-18 Alkyl sulphate</t>
  </si>
  <si>
    <t>C 16-18 Alkyl sulphate</t>
  </si>
  <si>
    <t>C 16-18 Alkyl ether sulphate, ≥1 - ≤ 4 EO</t>
  </si>
  <si>
    <t>Alkylamino sulfosuccinates (even numbered)</t>
  </si>
  <si>
    <t>Alkylamino[ethyl] sulfosuccinates (even numbered)</t>
  </si>
  <si>
    <t xml:space="preserve">Aspartic acid, N-(3-carboxy-1-oxo-sulfopropyl)-N-(C16-C18 (even numbered), C18 unsaturated alkyl) tetrasodium salts </t>
  </si>
  <si>
    <t>Soap C&gt;12-22 (Remark: fatty acids are listed in DID 2520)</t>
  </si>
  <si>
    <t>C12-18,   ≥2 - ≤10 EO Carboxymethylated, sodium salt or acid</t>
  </si>
  <si>
    <t>iso C13 Alkyl phosphate esters, 3 EO</t>
  </si>
  <si>
    <t>Non-ionic surfactants (****)</t>
  </si>
  <si>
    <t>2-propylheptyl alcohol, &gt;2.5 - ≤10 EO</t>
  </si>
  <si>
    <t>C10 Alcohol, ≥ 5 - ≤11 EO multibranched(Trimer-propen-oxo-alcohol)</t>
  </si>
  <si>
    <t>C12-14 Alcohol, ≥5 - ≤8 EO 1 t-BuO (endcapped)</t>
  </si>
  <si>
    <r>
      <t xml:space="preserve">iso-C13 Alcohol, ≤ </t>
    </r>
    <r>
      <rPr>
        <sz val="8.1"/>
        <color theme="1"/>
        <rFont val="Arial"/>
        <family val="2"/>
      </rPr>
      <t>2,5 EO</t>
    </r>
  </si>
  <si>
    <r>
      <t>iso-C13 Alcohol, &gt;2,5 - ≤6</t>
    </r>
    <r>
      <rPr>
        <sz val="8.1"/>
        <color theme="1"/>
        <rFont val="Arial"/>
        <family val="2"/>
      </rPr>
      <t xml:space="preserve"> EO</t>
    </r>
  </si>
  <si>
    <r>
      <t>iso-C13 Alcohol, ≥7 - &lt;20</t>
    </r>
    <r>
      <rPr>
        <sz val="8.1"/>
        <color theme="1"/>
        <rFont val="Arial"/>
        <family val="2"/>
      </rPr>
      <t xml:space="preserve"> EO</t>
    </r>
  </si>
  <si>
    <t>C10-16 Alcohol, 6 and 7 EO, ≤3 PO</t>
  </si>
  <si>
    <t>C4-10 Alkyl polyglucoside</t>
  </si>
  <si>
    <t>C 12-14 Alkyl polyglycoside</t>
  </si>
  <si>
    <t>C 16-18 Alkyl polyglycoside</t>
  </si>
  <si>
    <t>Amines, coco, ≥10 - ≤15 EO</t>
  </si>
  <si>
    <t>Amines, tallow, ≥5 - ≤11 EO</t>
  </si>
  <si>
    <t xml:space="preserve">Amines, C18 saturated and unsaturated, ≤2,5 EO </t>
  </si>
  <si>
    <t xml:space="preserve">Amines, C18 saturated and unsaturated, ≥5 - ≤15 EO </t>
  </si>
  <si>
    <t>Amines, C18 saturated and unsaturated, ≥20 - ≤25 EO</t>
  </si>
  <si>
    <t>C12-14 Fatty acid methyl ester (MEE), 1-30 EO</t>
  </si>
  <si>
    <r>
      <t>C8-11 Alcohol, predominately linear, ≤</t>
    </r>
    <r>
      <rPr>
        <sz val="8.1"/>
        <rFont val="Arial"/>
        <family val="2"/>
      </rPr>
      <t>2,5 EO</t>
    </r>
  </si>
  <si>
    <r>
      <t>C8-11 Alcohol, predominately linear, &gt;2,5 - ≤10</t>
    </r>
    <r>
      <rPr>
        <sz val="8.1"/>
        <rFont val="Arial"/>
        <family val="2"/>
      </rPr>
      <t xml:space="preserve"> EO</t>
    </r>
  </si>
  <si>
    <r>
      <t>C8-11 Alcohol, predominately linear, &gt;10</t>
    </r>
    <r>
      <rPr>
        <sz val="8.1"/>
        <rFont val="Arial"/>
        <family val="2"/>
      </rPr>
      <t xml:space="preserve"> EO</t>
    </r>
  </si>
  <si>
    <r>
      <t>C9-11 Alcohol, branched, ≤</t>
    </r>
    <r>
      <rPr>
        <sz val="8.1"/>
        <rFont val="Arial"/>
        <family val="2"/>
      </rPr>
      <t>2,5 EO</t>
    </r>
  </si>
  <si>
    <t>C 9-11 Alcohol, branched, &gt;2.5 - ≤10 EO</t>
  </si>
  <si>
    <t>C 9-11 Alcohol, branched, &gt;10 EO</t>
  </si>
  <si>
    <t>C12-16 Alcohol, predominately linear, ≤2,5 EO</t>
  </si>
  <si>
    <t>C12-16 Alcohol, predominately linear, &gt;2,5 - ≤5 EO</t>
  </si>
  <si>
    <t>C12-16 Alcohol, predominately linear, &gt;5 - ≤10 EO</t>
  </si>
  <si>
    <t>C14-15 Alcohol, predominately linear, ≤ 2,5 EO</t>
  </si>
  <si>
    <r>
      <t>C14-15 Alcohol, predominately linear, &gt;2,5 - ≤10</t>
    </r>
    <r>
      <rPr>
        <sz val="8.1"/>
        <rFont val="Arial"/>
        <family val="2"/>
      </rPr>
      <t xml:space="preserve"> EO</t>
    </r>
  </si>
  <si>
    <t>C12-16 Alcohol, predominately linear &gt;10 - &lt;20 EO</t>
  </si>
  <si>
    <t>C12-16 Alcohol, predominately linear, &gt;20 - &lt;30 EO</t>
  </si>
  <si>
    <t>C12-16 Alcohol, predominately linear, ≥30 EO</t>
  </si>
  <si>
    <t>C12-18 Alcohol, predominately linear, ≤2,5 EO</t>
  </si>
  <si>
    <t>C12-18 Alcohol, predominately linear, &gt;2,5 - ≤5 EO</t>
  </si>
  <si>
    <t>C12-18 Alcohol, predominately linear, &gt;5 - ≤10 EO</t>
  </si>
  <si>
    <t>C12-18 Alcohol, predominately linear, &gt; 10 EO</t>
  </si>
  <si>
    <t>C16-18 Alcohol, predominately linear, ≤2,5 EO</t>
  </si>
  <si>
    <t>C16-18 Alcohol, predominately linear, &gt;2,5 - ≤8 EO</t>
  </si>
  <si>
    <t>C16-18 Alcohol, predominately linear, &gt;9 - ≤19 EO</t>
  </si>
  <si>
    <t>C16-18 Alcohol, predominately linear, ≥20 - ≤30 EO</t>
  </si>
  <si>
    <t>C16-18 Alcohol, predominately linear, &gt;30 EO</t>
  </si>
  <si>
    <t>Amines, tallow, ≥12 - ≤19 EO</t>
  </si>
  <si>
    <t>Preservatives (****)</t>
  </si>
  <si>
    <t>2-bromo-2-nitropropane-1,3-diol (Remark: Formaldehyde donor)</t>
  </si>
  <si>
    <t>Other ingredients (****)</t>
  </si>
  <si>
    <t xml:space="preserve">Paraffin (CAS 8002-74-2)                  </t>
  </si>
  <si>
    <t xml:space="preserve">Glycerol, sorbitol and xylitol                  </t>
  </si>
  <si>
    <t xml:space="preserve">Fatty acids, C≥14-C≤22 (even numbered) (Remark: soap is listed in DID 2025)    </t>
  </si>
  <si>
    <t>Fatty acid, C≥6-C≤12 methyl ester</t>
  </si>
  <si>
    <t>Cetyl Alcohol and Cetearyl Alcohol</t>
  </si>
  <si>
    <t xml:space="preserve">Calcium- and sodium chloride </t>
  </si>
  <si>
    <t>Xylene sulphonate</t>
  </si>
  <si>
    <t>Proteins except enzymes</t>
  </si>
  <si>
    <r>
      <t xml:space="preserve">Iminodisuccinat </t>
    </r>
    <r>
      <rPr>
        <b/>
        <sz val="9"/>
        <color rgb="FFFF0000"/>
        <rFont val="Geneva"/>
      </rPr>
      <t/>
    </r>
  </si>
  <si>
    <t>Methanesulphonic acid</t>
  </si>
  <si>
    <t>Aloe vera</t>
  </si>
  <si>
    <t>Panthenol</t>
  </si>
  <si>
    <t>Caprylyl glycol</t>
  </si>
  <si>
    <t>Glycerides, C14-18 and C16-18-unsatd. mono-, di- and tri-</t>
  </si>
  <si>
    <t>Linear polydimethylsiloxanes</t>
  </si>
  <si>
    <t>(****)</t>
  </si>
  <si>
    <t xml:space="preserve">If you have used previous versions of the DID-list (2007 or 2014), please note that some DID-list numbers no longer match in the 2016-version. </t>
  </si>
  <si>
    <t>Some substances have been removed and others have got a new substance description and therefore assigned a new DID-number.</t>
  </si>
  <si>
    <t>DID# (2016 DID-list) of the specific chemical</t>
  </si>
  <si>
    <t>DID# (2014 DID-list) of the specific chemical</t>
  </si>
  <si>
    <t>C12-18, ≥2 - ≤10 EO Carboxymethylated, sodium salt or acid</t>
  </si>
  <si>
    <t>C12-14 Alkyl polyglycoside</t>
  </si>
  <si>
    <t>C16-18 Alkyl polyglycoside</t>
  </si>
  <si>
    <t>If the ingredient does not have a DID2016-number, also fill in column E, F, G, J and K</t>
  </si>
  <si>
    <t>This sheet calculates the CDV-value for the product and also the content of environmental hazardous substances in the product. This calculation is based on the information given in the "Formula"-sheet
For raw material/chemicals that does not have an DID-number in the formulation-sheet values for toxicity an degradation needs to be added manually (columns E, F, G, J and K)</t>
  </si>
  <si>
    <t>For chemicals not on the DID-list and explanation for columns</t>
  </si>
  <si>
    <t>In the raw material write the percentage of substances classified with H410</t>
  </si>
  <si>
    <t>In the raw material write the percentage of substances classified with H411</t>
  </si>
  <si>
    <t>In the raw material write the percentage of substances classified with H412</t>
  </si>
  <si>
    <t>In the raw material write the percentage of substances classified with H317</t>
  </si>
  <si>
    <t>In the raw material write the percentage of substances classified with H334</t>
  </si>
  <si>
    <t>DID# (2023 DID-list) of the specific chemical</t>
  </si>
  <si>
    <t>Cetyl palmitate</t>
  </si>
  <si>
    <t>Ascorbyl palmitate</t>
  </si>
  <si>
    <t>Isopropyl palmitate</t>
  </si>
  <si>
    <t>Isopropyl myristate</t>
  </si>
  <si>
    <t xml:space="preserve">Betaine </t>
  </si>
  <si>
    <t>Allantoin</t>
  </si>
  <si>
    <t>Aluminium chlorohydrate</t>
  </si>
  <si>
    <t>Niacinamide</t>
  </si>
  <si>
    <t>Sodium PCA</t>
  </si>
  <si>
    <t>4-formylphenylboronic acid (4-FPBA)</t>
  </si>
  <si>
    <t>1,2-hexanediol</t>
  </si>
  <si>
    <t>Hydroxypropyl guar hydroxypropyltrimonium chloride</t>
  </si>
  <si>
    <t>Guar hydroxypropyltrimonium chloride</t>
  </si>
  <si>
    <t>Cera alba (bees wax)</t>
  </si>
  <si>
    <t>Phenylbenzimidazole sulfonic acid</t>
  </si>
  <si>
    <t>C12-15 alkyl benzoate</t>
  </si>
  <si>
    <t xml:space="preserve">Diethylamino hydroxybenzoyl hexyl benzoate </t>
  </si>
  <si>
    <t>Ethylhexyl stearate</t>
  </si>
  <si>
    <t>Trimethylene glycol</t>
  </si>
  <si>
    <t>Hexylene glycol</t>
  </si>
  <si>
    <t>Pentylene glycol</t>
  </si>
  <si>
    <t>Butylene glycol</t>
  </si>
  <si>
    <t>Isopropyl laurate</t>
  </si>
  <si>
    <t>Triethyl citrate</t>
  </si>
  <si>
    <t>Ethylhexylglycerin</t>
  </si>
  <si>
    <t xml:space="preserve">Block polymers (***)     </t>
  </si>
  <si>
    <t>Flourescent Whitening Agents 5</t>
  </si>
  <si>
    <t>Flourescent Whitening Agents 1</t>
  </si>
  <si>
    <t>Silicon dioxide, crystalline and amorphous (insoluble inorganic)</t>
  </si>
  <si>
    <t xml:space="preserve">Clay (Insoluble inorganic)          </t>
  </si>
  <si>
    <t xml:space="preserve">Zeolite (Insoluble inorganic)                       </t>
  </si>
  <si>
    <t>Dehydroacetic acid</t>
  </si>
  <si>
    <t>Behanamidopropyl dimethylamine</t>
  </si>
  <si>
    <t>C10-16 Alkyl polyglycoside (even numbered)</t>
  </si>
  <si>
    <t>Glyceryl caprylate</t>
  </si>
  <si>
    <t>iso-C13 Alcohol, ≥7 - &lt;20 EO</t>
  </si>
  <si>
    <t>iso-C13 Alcohol, &gt;2,5 - ≤6 EO</t>
  </si>
  <si>
    <t>Soap C12-22 (Remark: fatty acids are listed in DID 2520)</t>
  </si>
  <si>
    <t>C16-18 Alkyl ether sulphate, ≥1 - ≤ 4 EO</t>
  </si>
  <si>
    <t>Detergents Ingredients Database, version 2023</t>
  </si>
  <si>
    <t>If the ingredient does not have a DID2023-number, also fill in column E, F, G, J and 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</si>
</sst>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 #,##0.00_ ;_ * \-#,##0.00_ ;_ * &quot;-&quot;??_ ;_ @_ "/>
    <numFmt numFmtId="165" formatCode="0.0"/>
    <numFmt numFmtId="166" formatCode="0.000"/>
    <numFmt numFmtId="167" formatCode="0.00000"/>
    <numFmt numFmtId="168" formatCode="_(* #,##0.00_);_(* \(#,##0.00\);_(* &quot;-&quot;??_);_(@_)"/>
  </numFmts>
  <fonts count="5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b/>
      <sz val="10"/>
      <name val="Arial"/>
      <family val="2"/>
    </font>
    <font>
      <sz val="9"/>
      <name val="Geneva"/>
    </font>
    <font>
      <sz val="10"/>
      <name val="Arial"/>
      <family val="2"/>
    </font>
    <font>
      <b/>
      <sz val="15"/>
      <color theme="3"/>
      <name val="Calibri"/>
      <family val="2"/>
      <scheme val="minor"/>
    </font>
    <font>
      <b/>
      <sz val="11"/>
      <color theme="3"/>
      <name val="Calibri"/>
      <family val="2"/>
      <scheme val="minor"/>
    </font>
    <font>
      <b/>
      <sz val="11"/>
      <color rgb="FFFA7D00"/>
      <name val="Calibri"/>
      <family val="2"/>
      <scheme val="minor"/>
    </font>
    <font>
      <b/>
      <sz val="11"/>
      <color theme="1"/>
      <name val="Calibri"/>
      <family val="2"/>
      <scheme val="minor"/>
    </font>
    <font>
      <b/>
      <sz val="9"/>
      <color indexed="81"/>
      <name val="Tahoma"/>
      <family val="2"/>
    </font>
    <font>
      <b/>
      <sz val="11"/>
      <name val="Calibri"/>
      <family val="2"/>
      <scheme val="minor"/>
    </font>
    <font>
      <sz val="11"/>
      <name val="Calibri"/>
      <family val="2"/>
      <scheme val="minor"/>
    </font>
    <font>
      <b/>
      <sz val="15"/>
      <name val="Calibri"/>
      <family val="2"/>
      <scheme val="minor"/>
    </font>
    <font>
      <b/>
      <sz val="14"/>
      <color theme="5"/>
      <name val="Arial"/>
      <family val="2"/>
    </font>
    <font>
      <u/>
      <sz val="9"/>
      <color indexed="12"/>
      <name val="Geneva"/>
    </font>
    <font>
      <sz val="9"/>
      <name val="Geneva"/>
      <family val="2"/>
    </font>
    <font>
      <u/>
      <sz val="9"/>
      <color indexed="12"/>
      <name val="Geneva"/>
      <family val="2"/>
    </font>
    <font>
      <u/>
      <sz val="10"/>
      <color indexed="12"/>
      <name val="Arial"/>
      <family val="2"/>
    </font>
    <font>
      <u/>
      <sz val="11"/>
      <color theme="10"/>
      <name val="Calibri"/>
      <family val="2"/>
    </font>
    <font>
      <u/>
      <sz val="11"/>
      <color theme="10"/>
      <name val="Calibri"/>
      <family val="2"/>
      <scheme val="minor"/>
    </font>
    <font>
      <u/>
      <sz val="14.3"/>
      <color theme="10"/>
      <name val="Calibri"/>
      <family val="2"/>
    </font>
    <font>
      <sz val="11"/>
      <color indexed="8"/>
      <name val="ＭＳ Ｐゴシック"/>
      <family val="3"/>
      <charset val="128"/>
    </font>
    <font>
      <sz val="10"/>
      <color theme="1"/>
      <name val="Arial"/>
      <family val="2"/>
    </font>
    <font>
      <sz val="10"/>
      <name val="Calibri"/>
      <family val="2"/>
    </font>
    <font>
      <sz val="9"/>
      <color theme="1"/>
      <name val="Geneva"/>
    </font>
    <font>
      <sz val="9"/>
      <color theme="1"/>
      <name val="Arial"/>
      <family val="2"/>
    </font>
    <font>
      <b/>
      <sz val="9"/>
      <color theme="1"/>
      <name val="Geneva"/>
    </font>
    <font>
      <sz val="9"/>
      <color rgb="FF00B050"/>
      <name val="Geneva"/>
    </font>
    <font>
      <sz val="12"/>
      <color theme="1"/>
      <name val="Geneva"/>
    </font>
    <font>
      <b/>
      <sz val="18"/>
      <color theme="1"/>
      <name val="Arial"/>
      <family val="2"/>
    </font>
    <font>
      <b/>
      <sz val="18"/>
      <color theme="1"/>
      <name val="Geneva"/>
    </font>
    <font>
      <b/>
      <sz val="12"/>
      <color theme="1"/>
      <name val="Arial"/>
      <family val="2"/>
    </font>
    <font>
      <sz val="12"/>
      <color theme="1"/>
      <name val="Arial"/>
      <family val="2"/>
    </font>
    <font>
      <sz val="8.1"/>
      <color theme="1"/>
      <name val="Arial"/>
      <family val="2"/>
    </font>
    <font>
      <sz val="9"/>
      <name val="Arial"/>
      <family val="2"/>
    </font>
    <font>
      <sz val="8.1"/>
      <name val="Arial"/>
      <family val="2"/>
    </font>
    <font>
      <b/>
      <sz val="9"/>
      <color theme="1"/>
      <name val="Arial"/>
      <family val="2"/>
    </font>
    <font>
      <b/>
      <sz val="9"/>
      <color rgb="FFFF0000"/>
      <name val="Geneva"/>
    </font>
    <font>
      <sz val="8"/>
      <name val="Arial"/>
      <family val="2"/>
    </font>
    <font>
      <b/>
      <sz val="10"/>
      <color rgb="FFFF0000"/>
      <name val="Arial"/>
      <family val="2"/>
    </font>
  </fonts>
  <fills count="10">
    <fill>
      <patternFill patternType="none"/>
    </fill>
    <fill>
      <patternFill patternType="gray125"/>
    </fill>
    <fill>
      <patternFill patternType="solid">
        <fgColor theme="0"/>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rgb="FFF2F2F2"/>
      </patternFill>
    </fill>
    <fill>
      <patternFill patternType="solid">
        <fgColor theme="6" tint="0.59999389629810485"/>
        <bgColor indexed="65"/>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2" tint="-9.9978637043366805E-2"/>
        <bgColor indexed="64"/>
      </patternFill>
    </fill>
  </fills>
  <borders count="78">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right style="medium">
        <color indexed="64"/>
      </right>
      <top/>
      <bottom/>
      <diagonal/>
    </border>
    <border>
      <left/>
      <right/>
      <top style="thin">
        <color indexed="64"/>
      </top>
      <bottom/>
      <diagonal/>
    </border>
    <border>
      <left style="medium">
        <color indexed="64"/>
      </left>
      <right/>
      <top style="thin">
        <color indexed="64"/>
      </top>
      <bottom/>
      <diagonal/>
    </border>
    <border>
      <left style="medium">
        <color indexed="64"/>
      </left>
      <right/>
      <top/>
      <bottom/>
      <diagonal/>
    </border>
    <border>
      <left style="medium">
        <color indexed="64"/>
      </left>
      <right/>
      <top style="thin">
        <color indexed="64"/>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style="thin">
        <color auto="1"/>
      </left>
      <right style="thin">
        <color auto="1"/>
      </right>
      <top style="thick">
        <color auto="1"/>
      </top>
      <bottom style="thin">
        <color auto="1"/>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7F7F7F"/>
      </left>
      <right/>
      <top style="thin">
        <color rgb="FF7F7F7F"/>
      </top>
      <bottom style="thin">
        <color rgb="FF7F7F7F"/>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top/>
      <bottom style="thin">
        <color indexed="64"/>
      </bottom>
      <diagonal/>
    </border>
    <border>
      <left style="medium">
        <color indexed="64"/>
      </left>
      <right style="medium">
        <color indexed="64"/>
      </right>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medium">
        <color indexed="64"/>
      </right>
      <top/>
      <bottom style="medium">
        <color indexed="64"/>
      </bottom>
      <diagonal/>
    </border>
    <border>
      <left/>
      <right/>
      <top style="thin">
        <color indexed="64"/>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s>
  <cellStyleXfs count="119">
    <xf numFmtId="0" fontId="0" fillId="0" borderId="0"/>
    <xf numFmtId="0" fontId="21" fillId="0" borderId="0"/>
    <xf numFmtId="0" fontId="20" fillId="0" borderId="0"/>
    <xf numFmtId="0" fontId="17" fillId="3" borderId="0" applyNumberFormat="0" applyBorder="0" applyAlignment="0" applyProtection="0"/>
    <xf numFmtId="0" fontId="17" fillId="4" borderId="0" applyNumberFormat="0" applyBorder="0" applyAlignment="0" applyProtection="0"/>
    <xf numFmtId="0" fontId="22" fillId="0" borderId="51" applyNumberFormat="0" applyFill="0" applyAlignment="0" applyProtection="0"/>
    <xf numFmtId="0" fontId="23" fillId="0" borderId="52" applyNumberFormat="0" applyFill="0" applyAlignment="0" applyProtection="0"/>
    <xf numFmtId="0" fontId="24" fillId="5" borderId="53" applyNumberFormat="0" applyAlignment="0" applyProtection="0"/>
    <xf numFmtId="0" fontId="15" fillId="6" borderId="0" applyNumberFormat="0" applyBorder="0" applyAlignment="0" applyProtection="0"/>
    <xf numFmtId="0" fontId="20" fillId="0" borderId="0"/>
    <xf numFmtId="0" fontId="31" fillId="0" borderId="0" applyNumberFormat="0" applyFill="0" applyBorder="0" applyAlignment="0" applyProtection="0">
      <alignment vertical="top"/>
      <protection locked="0"/>
    </xf>
    <xf numFmtId="0" fontId="10" fillId="0" borderId="0"/>
    <xf numFmtId="168"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0" fontId="20" fillId="0" borderId="14">
      <alignment horizontal="left"/>
    </xf>
    <xf numFmtId="0" fontId="32" fillId="0" borderId="14">
      <alignment horizontal="left"/>
    </xf>
    <xf numFmtId="0" fontId="31"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36" fillId="0" borderId="0" applyNumberFormat="0" applyFill="0" applyBorder="0" applyAlignment="0" applyProtection="0"/>
    <xf numFmtId="0" fontId="37" fillId="0" borderId="0" applyNumberFormat="0" applyFill="0" applyBorder="0" applyAlignment="0" applyProtection="0">
      <alignment vertical="top"/>
      <protection locked="0"/>
    </xf>
    <xf numFmtId="0" fontId="36" fillId="0" borderId="0" applyNumberFormat="0" applyFill="0" applyBorder="0" applyAlignment="0" applyProtection="0"/>
    <xf numFmtId="0" fontId="31"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20" fillId="0" borderId="0"/>
    <xf numFmtId="0" fontId="10" fillId="0" borderId="0"/>
    <xf numFmtId="0" fontId="10" fillId="0" borderId="0"/>
    <xf numFmtId="0" fontId="10" fillId="0" borderId="0"/>
    <xf numFmtId="0" fontId="38" fillId="0" borderId="0"/>
    <xf numFmtId="0" fontId="32" fillId="0" borderId="0"/>
    <xf numFmtId="0" fontId="10" fillId="0" borderId="0"/>
    <xf numFmtId="0" fontId="21" fillId="0" borderId="0"/>
    <xf numFmtId="0" fontId="21" fillId="0" borderId="0"/>
    <xf numFmtId="0" fontId="39" fillId="0" borderId="0"/>
    <xf numFmtId="0" fontId="10" fillId="0" borderId="0"/>
    <xf numFmtId="0" fontId="10" fillId="0" borderId="0"/>
    <xf numFmtId="0" fontId="10" fillId="0" borderId="0"/>
    <xf numFmtId="0" fontId="21" fillId="0" borderId="0"/>
    <xf numFmtId="0" fontId="21" fillId="0" borderId="0"/>
    <xf numFmtId="0" fontId="21" fillId="0" borderId="0"/>
    <xf numFmtId="0" fontId="21" fillId="0" borderId="0"/>
    <xf numFmtId="0" fontId="3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0" fillId="0" borderId="0"/>
    <xf numFmtId="0" fontId="3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0" fillId="0" borderId="0"/>
    <xf numFmtId="0" fontId="3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8" fontId="21" fillId="0" borderId="0" applyFont="0" applyFill="0" applyBorder="0" applyAlignment="0" applyProtection="0"/>
    <xf numFmtId="0" fontId="21" fillId="0" borderId="0"/>
  </cellStyleXfs>
  <cellXfs count="451">
    <xf numFmtId="0" fontId="0" fillId="0" borderId="0" xfId="0"/>
    <xf numFmtId="0" fontId="21" fillId="2" borderId="6" xfId="0" applyFont="1" applyFill="1" applyBorder="1" applyAlignment="1">
      <alignment horizontal="left" vertical="top" wrapText="1"/>
    </xf>
    <xf numFmtId="0" fontId="21" fillId="2" borderId="6" xfId="0" applyFont="1" applyFill="1" applyBorder="1" applyAlignment="1">
      <alignment horizontal="left" vertical="top"/>
    </xf>
    <xf numFmtId="0" fontId="27" fillId="9" borderId="54" xfId="7" applyFont="1" applyFill="1" applyBorder="1"/>
    <xf numFmtId="0" fontId="28" fillId="9" borderId="0" xfId="3" applyFont="1" applyFill="1" applyAlignment="1">
      <alignment wrapText="1"/>
    </xf>
    <xf numFmtId="0" fontId="12" fillId="9" borderId="0" xfId="3" applyFont="1" applyFill="1" applyAlignment="1">
      <alignment wrapText="1"/>
    </xf>
    <xf numFmtId="0" fontId="15" fillId="9" borderId="0" xfId="3" applyFont="1" applyFill="1" applyAlignment="1">
      <alignment wrapText="1"/>
    </xf>
    <xf numFmtId="0" fontId="17" fillId="9" borderId="0" xfId="3" applyFill="1"/>
    <xf numFmtId="0" fontId="25" fillId="9" borderId="0" xfId="3" applyFont="1" applyFill="1" applyAlignment="1">
      <alignment wrapText="1"/>
    </xf>
    <xf numFmtId="0" fontId="17" fillId="9" borderId="0" xfId="3" applyFill="1" applyAlignment="1">
      <alignment wrapText="1"/>
    </xf>
    <xf numFmtId="0" fontId="16" fillId="9" borderId="0" xfId="3" applyFont="1" applyFill="1" applyAlignment="1">
      <alignment wrapText="1"/>
    </xf>
    <xf numFmtId="0" fontId="13" fillId="7" borderId="50" xfId="4" applyFont="1" applyFill="1" applyBorder="1" applyAlignment="1">
      <alignment wrapText="1"/>
    </xf>
    <xf numFmtId="0" fontId="15" fillId="7" borderId="50" xfId="4" applyFont="1" applyFill="1" applyBorder="1" applyAlignment="1">
      <alignment wrapText="1"/>
    </xf>
    <xf numFmtId="0" fontId="15" fillId="7" borderId="6" xfId="4" applyFont="1" applyFill="1" applyBorder="1" applyAlignment="1">
      <alignment wrapText="1"/>
    </xf>
    <xf numFmtId="0" fontId="14" fillId="7" borderId="6" xfId="4" applyFont="1" applyFill="1" applyBorder="1" applyAlignment="1">
      <alignment wrapText="1"/>
    </xf>
    <xf numFmtId="0" fontId="17" fillId="7" borderId="6" xfId="4" applyFill="1" applyBorder="1" applyAlignment="1">
      <alignment wrapText="1"/>
    </xf>
    <xf numFmtId="0" fontId="12" fillId="7" borderId="6" xfId="4" applyFont="1" applyFill="1" applyBorder="1" applyAlignment="1">
      <alignment wrapText="1"/>
    </xf>
    <xf numFmtId="0" fontId="17" fillId="7" borderId="50" xfId="4" applyFill="1" applyBorder="1"/>
    <xf numFmtId="0" fontId="17" fillId="7" borderId="6" xfId="4" applyFill="1" applyBorder="1"/>
    <xf numFmtId="0" fontId="12" fillId="8" borderId="50" xfId="8" applyFont="1" applyFill="1" applyBorder="1" applyAlignment="1">
      <alignment wrapText="1"/>
    </xf>
    <xf numFmtId="0" fontId="15" fillId="8" borderId="6" xfId="8" applyFill="1" applyBorder="1" applyAlignment="1">
      <alignment wrapText="1"/>
    </xf>
    <xf numFmtId="0" fontId="14" fillId="8" borderId="6" xfId="8" applyFont="1" applyFill="1" applyBorder="1" applyAlignment="1">
      <alignment wrapText="1"/>
    </xf>
    <xf numFmtId="0" fontId="15" fillId="8" borderId="50" xfId="8" applyFill="1" applyBorder="1"/>
    <xf numFmtId="0" fontId="15" fillId="8" borderId="6" xfId="8" applyFill="1" applyBorder="1"/>
    <xf numFmtId="0" fontId="12" fillId="8" borderId="6" xfId="8" applyFont="1" applyFill="1" applyBorder="1"/>
    <xf numFmtId="0" fontId="11" fillId="7" borderId="50" xfId="4" applyFont="1" applyFill="1" applyBorder="1" applyAlignment="1">
      <alignment wrapText="1"/>
    </xf>
    <xf numFmtId="0" fontId="11" fillId="7" borderId="6" xfId="4" applyFont="1" applyFill="1" applyBorder="1" applyAlignment="1">
      <alignment wrapText="1"/>
    </xf>
    <xf numFmtId="0" fontId="21" fillId="9" borderId="0" xfId="0" applyFont="1" applyFill="1" applyAlignment="1">
      <alignment vertical="top" wrapText="1"/>
    </xf>
    <xf numFmtId="0" fontId="21" fillId="9" borderId="0" xfId="0" applyFont="1" applyFill="1" applyAlignment="1">
      <alignment wrapText="1"/>
    </xf>
    <xf numFmtId="0" fontId="0" fillId="9" borderId="0" xfId="0" applyFill="1"/>
    <xf numFmtId="0" fontId="29" fillId="9" borderId="51" xfId="5" applyFont="1" applyFill="1" applyAlignment="1">
      <alignment vertical="top" wrapText="1"/>
    </xf>
    <xf numFmtId="0" fontId="29" fillId="9" borderId="51" xfId="5" applyFont="1" applyFill="1"/>
    <xf numFmtId="0" fontId="27" fillId="9" borderId="52" xfId="6" applyFont="1" applyFill="1" applyAlignment="1">
      <alignment wrapText="1"/>
    </xf>
    <xf numFmtId="0" fontId="21" fillId="9" borderId="0" xfId="0" applyFont="1" applyFill="1"/>
    <xf numFmtId="0" fontId="0" fillId="7" borderId="6" xfId="0" applyFill="1" applyBorder="1"/>
    <xf numFmtId="0" fontId="0" fillId="7" borderId="6" xfId="0" applyFill="1" applyBorder="1" applyAlignment="1">
      <alignment horizontal="center"/>
    </xf>
    <xf numFmtId="0" fontId="0" fillId="7" borderId="6" xfId="0" applyFill="1" applyBorder="1" applyAlignment="1">
      <alignment horizontal="left" wrapText="1"/>
    </xf>
    <xf numFmtId="2" fontId="0" fillId="7" borderId="6" xfId="0" applyNumberFormat="1" applyFill="1" applyBorder="1" applyAlignment="1">
      <alignment horizontal="right"/>
    </xf>
    <xf numFmtId="2" fontId="0" fillId="7" borderId="6" xfId="0" applyNumberFormat="1" applyFill="1" applyBorder="1"/>
    <xf numFmtId="1" fontId="0" fillId="7" borderId="6" xfId="0" applyNumberFormat="1" applyFill="1" applyBorder="1" applyAlignment="1">
      <alignment horizontal="center"/>
    </xf>
    <xf numFmtId="0" fontId="18" fillId="9" borderId="0" xfId="0" applyFont="1" applyFill="1" applyAlignment="1">
      <alignment horizontal="centerContinuous"/>
    </xf>
    <xf numFmtId="0" fontId="18" fillId="9" borderId="0" xfId="0" applyFont="1" applyFill="1" applyAlignment="1">
      <alignment horizontal="right"/>
    </xf>
    <xf numFmtId="0" fontId="18" fillId="9" borderId="0" xfId="0" applyFont="1" applyFill="1" applyAlignment="1">
      <alignment horizontal="left"/>
    </xf>
    <xf numFmtId="0" fontId="0" fillId="9" borderId="6" xfId="0" applyFill="1" applyBorder="1"/>
    <xf numFmtId="0" fontId="19" fillId="9" borderId="0" xfId="0" applyFont="1" applyFill="1" applyAlignment="1">
      <alignment horizontal="right"/>
    </xf>
    <xf numFmtId="0" fontId="21" fillId="9" borderId="0" xfId="0" applyFont="1" applyFill="1" applyAlignment="1">
      <alignment horizontal="center" wrapText="1"/>
    </xf>
    <xf numFmtId="0" fontId="0" fillId="9" borderId="0" xfId="0" applyFill="1" applyAlignment="1">
      <alignment horizontal="center"/>
    </xf>
    <xf numFmtId="0" fontId="0" fillId="9" borderId="6" xfId="0" applyFill="1" applyBorder="1" applyAlignment="1">
      <alignment horizontal="center"/>
    </xf>
    <xf numFmtId="0" fontId="18" fillId="9" borderId="1" xfId="0" applyFont="1" applyFill="1" applyBorder="1"/>
    <xf numFmtId="0" fontId="0" fillId="9" borderId="1" xfId="0" applyFill="1" applyBorder="1"/>
    <xf numFmtId="166" fontId="18" fillId="9" borderId="1" xfId="0" applyNumberFormat="1" applyFont="1" applyFill="1" applyBorder="1" applyAlignment="1">
      <alignment horizontal="center"/>
    </xf>
    <xf numFmtId="166" fontId="19" fillId="9" borderId="1" xfId="0" applyNumberFormat="1" applyFont="1" applyFill="1" applyBorder="1" applyAlignment="1">
      <alignment horizontal="center"/>
    </xf>
    <xf numFmtId="0" fontId="18" fillId="9" borderId="0" xfId="0" applyFont="1" applyFill="1"/>
    <xf numFmtId="2" fontId="18" fillId="9" borderId="0" xfId="0" applyNumberFormat="1" applyFont="1" applyFill="1" applyAlignment="1">
      <alignment horizontal="center"/>
    </xf>
    <xf numFmtId="1" fontId="19" fillId="9" borderId="0" xfId="0" applyNumberFormat="1" applyFont="1" applyFill="1" applyAlignment="1">
      <alignment horizontal="center"/>
    </xf>
    <xf numFmtId="2" fontId="19" fillId="9" borderId="0" xfId="0" applyNumberFormat="1" applyFont="1" applyFill="1" applyAlignment="1">
      <alignment horizontal="center"/>
    </xf>
    <xf numFmtId="0" fontId="19" fillId="9" borderId="0" xfId="0" applyFont="1" applyFill="1"/>
    <xf numFmtId="0" fontId="0" fillId="9" borderId="43" xfId="0" applyFill="1" applyBorder="1"/>
    <xf numFmtId="0" fontId="0" fillId="9" borderId="22" xfId="0" applyFill="1" applyBorder="1"/>
    <xf numFmtId="0" fontId="18" fillId="9" borderId="49" xfId="0" applyFont="1" applyFill="1" applyBorder="1" applyAlignment="1">
      <alignment horizontal="left"/>
    </xf>
    <xf numFmtId="2" fontId="18" fillId="9" borderId="47" xfId="0" applyNumberFormat="1" applyFont="1" applyFill="1" applyBorder="1" applyAlignment="1">
      <alignment horizontal="center"/>
    </xf>
    <xf numFmtId="0" fontId="0" fillId="9" borderId="47" xfId="0" applyFill="1" applyBorder="1"/>
    <xf numFmtId="0" fontId="18" fillId="9" borderId="12" xfId="0" applyFont="1" applyFill="1" applyBorder="1" applyAlignment="1">
      <alignment horizontal="left"/>
    </xf>
    <xf numFmtId="0" fontId="0" fillId="9" borderId="48" xfId="0" applyFill="1" applyBorder="1"/>
    <xf numFmtId="0" fontId="21" fillId="9" borderId="15" xfId="0" applyFont="1" applyFill="1" applyBorder="1"/>
    <xf numFmtId="0" fontId="0" fillId="9" borderId="49" xfId="0" applyFill="1" applyBorder="1"/>
    <xf numFmtId="0" fontId="28" fillId="7" borderId="6" xfId="4" applyFont="1" applyFill="1" applyBorder="1" applyAlignment="1">
      <alignment wrapText="1"/>
    </xf>
    <xf numFmtId="0" fontId="28" fillId="8" borderId="6" xfId="8" applyFont="1" applyFill="1" applyBorder="1" applyAlignment="1">
      <alignment wrapText="1"/>
    </xf>
    <xf numFmtId="0" fontId="10" fillId="9" borderId="0" xfId="3" applyFont="1" applyFill="1" applyAlignment="1">
      <alignment wrapText="1"/>
    </xf>
    <xf numFmtId="0" fontId="9" fillId="9" borderId="0" xfId="3" applyFont="1" applyFill="1" applyAlignment="1">
      <alignment wrapText="1"/>
    </xf>
    <xf numFmtId="0" fontId="21" fillId="9" borderId="0" xfId="0" applyFont="1" applyFill="1" applyAlignment="1">
      <alignment horizontal="center"/>
    </xf>
    <xf numFmtId="0" fontId="8" fillId="9" borderId="0" xfId="3" applyFont="1" applyFill="1"/>
    <xf numFmtId="165" fontId="19" fillId="7" borderId="36" xfId="0" applyNumberFormat="1" applyFont="1" applyFill="1" applyBorder="1"/>
    <xf numFmtId="165" fontId="19" fillId="7" borderId="5" xfId="0" applyNumberFormat="1" applyFont="1" applyFill="1" applyBorder="1"/>
    <xf numFmtId="1" fontId="19" fillId="7" borderId="5" xfId="0" applyNumberFormat="1" applyFont="1" applyFill="1" applyBorder="1" applyAlignment="1">
      <alignment horizontal="center"/>
    </xf>
    <xf numFmtId="165" fontId="18" fillId="7" borderId="6" xfId="0" applyNumberFormat="1" applyFont="1" applyFill="1" applyBorder="1" applyAlignment="1">
      <alignment wrapText="1"/>
    </xf>
    <xf numFmtId="0" fontId="19" fillId="7" borderId="6" xfId="0" applyFont="1" applyFill="1" applyBorder="1" applyAlignment="1">
      <alignment horizontal="center"/>
    </xf>
    <xf numFmtId="0" fontId="18" fillId="7" borderId="36" xfId="0" applyFont="1" applyFill="1" applyBorder="1"/>
    <xf numFmtId="0" fontId="19" fillId="7" borderId="5" xfId="0" applyFont="1" applyFill="1" applyBorder="1"/>
    <xf numFmtId="0" fontId="18" fillId="7" borderId="6" xfId="0" applyFont="1" applyFill="1" applyBorder="1" applyAlignment="1">
      <alignment horizontal="center"/>
    </xf>
    <xf numFmtId="0" fontId="0" fillId="7" borderId="6" xfId="0" applyFill="1" applyBorder="1" applyAlignment="1">
      <alignment horizontal="center" vertical="center"/>
    </xf>
    <xf numFmtId="165" fontId="18" fillId="7" borderId="6" xfId="0" applyNumberFormat="1" applyFont="1" applyFill="1" applyBorder="1" applyAlignment="1">
      <alignment horizontal="center" wrapText="1"/>
    </xf>
    <xf numFmtId="0" fontId="19" fillId="7" borderId="6" xfId="0" applyFont="1" applyFill="1" applyBorder="1" applyAlignment="1">
      <alignment horizontal="center" wrapText="1"/>
    </xf>
    <xf numFmtId="0" fontId="7" fillId="9" borderId="0" xfId="3" applyFont="1" applyFill="1" applyAlignment="1">
      <alignment wrapText="1"/>
    </xf>
    <xf numFmtId="10" fontId="15" fillId="8" borderId="50" xfId="8" applyNumberFormat="1" applyFill="1" applyBorder="1"/>
    <xf numFmtId="10" fontId="15" fillId="8" borderId="6" xfId="8" applyNumberFormat="1" applyFill="1" applyBorder="1"/>
    <xf numFmtId="10" fontId="14" fillId="8" borderId="6" xfId="8" applyNumberFormat="1" applyFont="1" applyFill="1" applyBorder="1"/>
    <xf numFmtId="165" fontId="0" fillId="7" borderId="6" xfId="0" applyNumberFormat="1" applyFill="1" applyBorder="1" applyAlignment="1">
      <alignment horizontal="center"/>
    </xf>
    <xf numFmtId="165" fontId="21" fillId="7" borderId="36" xfId="0" applyNumberFormat="1" applyFont="1" applyFill="1" applyBorder="1"/>
    <xf numFmtId="165" fontId="21" fillId="7" borderId="5" xfId="0" applyNumberFormat="1" applyFont="1" applyFill="1" applyBorder="1"/>
    <xf numFmtId="1" fontId="19" fillId="7" borderId="21" xfId="0" applyNumberFormat="1" applyFont="1" applyFill="1" applyBorder="1" applyAlignment="1">
      <alignment horizontal="center"/>
    </xf>
    <xf numFmtId="0" fontId="41" fillId="0" borderId="0" xfId="0" applyFont="1"/>
    <xf numFmtId="0" fontId="41" fillId="0" borderId="0" xfId="0" applyFont="1" applyAlignment="1">
      <alignment horizontal="right"/>
    </xf>
    <xf numFmtId="0" fontId="41" fillId="0" borderId="0" xfId="0" applyFont="1" applyAlignment="1">
      <alignment horizontal="center" wrapText="1"/>
    </xf>
    <xf numFmtId="0" fontId="41" fillId="0" borderId="59" xfId="0" applyFont="1" applyBorder="1" applyAlignment="1">
      <alignment horizontal="center" wrapText="1"/>
    </xf>
    <xf numFmtId="0" fontId="41" fillId="0" borderId="42" xfId="0" applyFont="1" applyBorder="1" applyAlignment="1">
      <alignment horizontal="center" wrapText="1"/>
    </xf>
    <xf numFmtId="0" fontId="43" fillId="0" borderId="0" xfId="0" applyFont="1"/>
    <xf numFmtId="0" fontId="41" fillId="0" borderId="0" xfId="10" quotePrefix="1" applyFont="1" applyAlignment="1" applyProtection="1">
      <alignment horizontal="center" wrapText="1"/>
    </xf>
    <xf numFmtId="0" fontId="41" fillId="0" borderId="24" xfId="0" applyFont="1" applyBorder="1" applyAlignment="1">
      <alignment horizontal="center" wrapText="1"/>
    </xf>
    <xf numFmtId="0" fontId="43" fillId="0" borderId="24" xfId="0" applyFont="1" applyBorder="1" applyAlignment="1">
      <alignment horizontal="center" wrapText="1"/>
    </xf>
    <xf numFmtId="0" fontId="41" fillId="0" borderId="21" xfId="0" applyFont="1" applyBorder="1" applyAlignment="1">
      <alignment horizontal="center" wrapText="1"/>
    </xf>
    <xf numFmtId="0" fontId="43" fillId="0" borderId="25" xfId="0" applyFont="1" applyBorder="1" applyAlignment="1">
      <alignment horizontal="center" wrapText="1"/>
    </xf>
    <xf numFmtId="0" fontId="41" fillId="0" borderId="60" xfId="0" applyFont="1" applyBorder="1" applyAlignment="1">
      <alignment horizontal="center" wrapText="1"/>
    </xf>
    <xf numFmtId="0" fontId="41" fillId="0" borderId="24" xfId="10" applyFont="1" applyBorder="1" applyAlignment="1" applyProtection="1">
      <alignment horizontal="center" wrapText="1"/>
    </xf>
    <xf numFmtId="0" fontId="42" fillId="0" borderId="24" xfId="0" applyFont="1" applyBorder="1" applyAlignment="1">
      <alignment horizontal="center" wrapText="1"/>
    </xf>
    <xf numFmtId="0" fontId="43" fillId="0" borderId="0" xfId="0" applyFont="1" applyAlignment="1">
      <alignment horizontal="left"/>
    </xf>
    <xf numFmtId="0" fontId="29" fillId="9" borderId="51" xfId="5" applyFont="1" applyFill="1" applyAlignment="1">
      <alignment horizontal="left"/>
    </xf>
    <xf numFmtId="0" fontId="6" fillId="9" borderId="0" xfId="3" applyFont="1" applyFill="1" applyAlignment="1">
      <alignment wrapText="1"/>
    </xf>
    <xf numFmtId="0" fontId="44" fillId="0" borderId="0" xfId="0" applyFont="1"/>
    <xf numFmtId="0" fontId="45" fillId="0" borderId="0" xfId="0" applyFont="1"/>
    <xf numFmtId="1" fontId="46" fillId="0" borderId="0" xfId="0" applyNumberFormat="1" applyFont="1" applyAlignment="1">
      <alignment horizontal="left"/>
    </xf>
    <xf numFmtId="0" fontId="47" fillId="0" borderId="0" xfId="0" applyFont="1"/>
    <xf numFmtId="0" fontId="42" fillId="0" borderId="27" xfId="10" applyFont="1" applyBorder="1" applyAlignment="1" applyProtection="1"/>
    <xf numFmtId="0" fontId="48" fillId="0" borderId="62" xfId="0" applyFont="1" applyBorder="1"/>
    <xf numFmtId="0" fontId="48" fillId="0" borderId="63" xfId="0" applyFont="1" applyBorder="1"/>
    <xf numFmtId="0" fontId="49" fillId="0" borderId="58" xfId="0" applyFont="1" applyBorder="1" applyAlignment="1">
      <alignment horizontal="right" textRotation="90" wrapText="1"/>
    </xf>
    <xf numFmtId="0" fontId="49" fillId="0" borderId="3" xfId="0" applyFont="1" applyBorder="1" applyAlignment="1">
      <alignment horizontal="right" textRotation="90" wrapText="1"/>
    </xf>
    <xf numFmtId="0" fontId="49" fillId="0" borderId="38" xfId="0" applyFont="1" applyBorder="1" applyAlignment="1">
      <alignment horizontal="right" textRotation="90" wrapText="1"/>
    </xf>
    <xf numFmtId="0" fontId="49" fillId="0" borderId="58" xfId="0" applyFont="1" applyBorder="1" applyAlignment="1">
      <alignment horizontal="right" textRotation="90"/>
    </xf>
    <xf numFmtId="0" fontId="42" fillId="0" borderId="7" xfId="0" applyFont="1" applyBorder="1"/>
    <xf numFmtId="0" fontId="48" fillId="0" borderId="7" xfId="0" applyFont="1" applyBorder="1"/>
    <xf numFmtId="0" fontId="41" fillId="0" borderId="8" xfId="0" applyFont="1" applyBorder="1" applyAlignment="1">
      <alignment horizontal="right"/>
    </xf>
    <xf numFmtId="0" fontId="41" fillId="0" borderId="9" xfId="0" applyFont="1" applyBorder="1" applyAlignment="1">
      <alignment horizontal="right"/>
    </xf>
    <xf numFmtId="0" fontId="42" fillId="0" borderId="64" xfId="0" applyFont="1" applyBorder="1"/>
    <xf numFmtId="0" fontId="42" fillId="0" borderId="57" xfId="0" applyFont="1" applyBorder="1"/>
    <xf numFmtId="0" fontId="42" fillId="0" borderId="4" xfId="0" applyFont="1" applyBorder="1" applyAlignment="1">
      <alignment horizontal="right"/>
    </xf>
    <xf numFmtId="0" fontId="42" fillId="0" borderId="12" xfId="0" applyFont="1" applyBorder="1" applyAlignment="1">
      <alignment horizontal="right"/>
    </xf>
    <xf numFmtId="0" fontId="42" fillId="0" borderId="10" xfId="0" applyFont="1" applyBorder="1" applyAlignment="1">
      <alignment horizontal="right"/>
    </xf>
    <xf numFmtId="0" fontId="42" fillId="0" borderId="11" xfId="0" applyFont="1" applyBorder="1" applyAlignment="1">
      <alignment horizontal="right"/>
    </xf>
    <xf numFmtId="0" fontId="42" fillId="0" borderId="48" xfId="0" applyFont="1" applyBorder="1" applyAlignment="1">
      <alignment horizontal="right"/>
    </xf>
    <xf numFmtId="0" fontId="42" fillId="0" borderId="23" xfId="0" applyFont="1" applyBorder="1"/>
    <xf numFmtId="0" fontId="42" fillId="0" borderId="56" xfId="0" applyFont="1" applyBorder="1"/>
    <xf numFmtId="0" fontId="42" fillId="0" borderId="6" xfId="0" applyFont="1" applyBorder="1" applyAlignment="1">
      <alignment horizontal="right"/>
    </xf>
    <xf numFmtId="0" fontId="42" fillId="0" borderId="36" xfId="0" applyFont="1" applyBorder="1" applyAlignment="1">
      <alignment horizontal="right"/>
    </xf>
    <xf numFmtId="0" fontId="42" fillId="0" borderId="13" xfId="0" applyFont="1" applyBorder="1" applyAlignment="1">
      <alignment horizontal="right"/>
    </xf>
    <xf numFmtId="0" fontId="42" fillId="0" borderId="14" xfId="0" applyFont="1" applyBorder="1" applyAlignment="1">
      <alignment horizontal="right"/>
    </xf>
    <xf numFmtId="0" fontId="42" fillId="0" borderId="21" xfId="0" applyFont="1" applyBorder="1" applyAlignment="1">
      <alignment horizontal="right"/>
    </xf>
    <xf numFmtId="0" fontId="42" fillId="0" borderId="23" xfId="0" applyFont="1" applyBorder="1" applyAlignment="1">
      <alignment horizontal="right"/>
    </xf>
    <xf numFmtId="0" fontId="42" fillId="0" borderId="23" xfId="0" applyFont="1" applyBorder="1" applyAlignment="1">
      <alignment horizontal="right" vertical="center"/>
    </xf>
    <xf numFmtId="0" fontId="42" fillId="0" borderId="56" xfId="0" applyFont="1" applyBorder="1" applyAlignment="1">
      <alignment vertical="center" wrapText="1"/>
    </xf>
    <xf numFmtId="0" fontId="42" fillId="0" borderId="46" xfId="0" applyFont="1" applyBorder="1"/>
    <xf numFmtId="0" fontId="42" fillId="0" borderId="55" xfId="0" applyFont="1" applyBorder="1"/>
    <xf numFmtId="0" fontId="42" fillId="0" borderId="40" xfId="0" applyFont="1" applyBorder="1" applyAlignment="1">
      <alignment horizontal="right"/>
    </xf>
    <xf numFmtId="0" fontId="42" fillId="0" borderId="32" xfId="0" applyFont="1" applyBorder="1" applyAlignment="1">
      <alignment horizontal="right"/>
    </xf>
    <xf numFmtId="0" fontId="42" fillId="0" borderId="37" xfId="0" applyFont="1" applyBorder="1" applyAlignment="1">
      <alignment horizontal="right"/>
    </xf>
    <xf numFmtId="0" fontId="42" fillId="0" borderId="31" xfId="0" applyFont="1" applyBorder="1" applyAlignment="1">
      <alignment horizontal="right"/>
    </xf>
    <xf numFmtId="0" fontId="42" fillId="0" borderId="33" xfId="0" applyFont="1" applyBorder="1" applyAlignment="1">
      <alignment horizontal="right"/>
    </xf>
    <xf numFmtId="0" fontId="43" fillId="0" borderId="28" xfId="0" applyFont="1" applyBorder="1"/>
    <xf numFmtId="0" fontId="42" fillId="0" borderId="56" xfId="0" applyFont="1" applyBorder="1" applyAlignment="1">
      <alignment horizontal="right"/>
    </xf>
    <xf numFmtId="0" fontId="42" fillId="0" borderId="13" xfId="0" applyFont="1" applyBorder="1"/>
    <xf numFmtId="0" fontId="42" fillId="0" borderId="42" xfId="0" applyFont="1" applyBorder="1" applyAlignment="1">
      <alignment horizontal="right"/>
    </xf>
    <xf numFmtId="0" fontId="42" fillId="0" borderId="56" xfId="0" applyFont="1" applyBorder="1" applyAlignment="1">
      <alignment horizontal="right" vertical="center"/>
    </xf>
    <xf numFmtId="0" fontId="42" fillId="0" borderId="21" xfId="2" applyFont="1" applyBorder="1" applyAlignment="1" applyProtection="1">
      <alignment horizontal="right" wrapText="1"/>
      <protection locked="0"/>
    </xf>
    <xf numFmtId="0" fontId="42" fillId="0" borderId="6" xfId="2" applyFont="1" applyBorder="1" applyAlignment="1" applyProtection="1">
      <alignment horizontal="right"/>
      <protection locked="0"/>
    </xf>
    <xf numFmtId="0" fontId="42" fillId="0" borderId="36" xfId="2" applyFont="1" applyBorder="1" applyAlignment="1">
      <alignment horizontal="right"/>
    </xf>
    <xf numFmtId="0" fontId="42" fillId="0" borderId="13" xfId="2" applyFont="1" applyBorder="1" applyAlignment="1" applyProtection="1">
      <alignment horizontal="right"/>
      <protection locked="0"/>
    </xf>
    <xf numFmtId="0" fontId="42" fillId="0" borderId="6" xfId="2" applyFont="1" applyBorder="1" applyAlignment="1" applyProtection="1">
      <alignment horizontal="right" wrapText="1"/>
      <protection locked="0"/>
    </xf>
    <xf numFmtId="0" fontId="42" fillId="0" borderId="14" xfId="2" applyFont="1" applyBorder="1" applyAlignment="1" applyProtection="1">
      <alignment horizontal="right" wrapText="1"/>
      <protection locked="0"/>
    </xf>
    <xf numFmtId="0" fontId="51" fillId="0" borderId="56" xfId="0" applyFont="1" applyBorder="1" applyAlignment="1">
      <alignment horizontal="right"/>
    </xf>
    <xf numFmtId="0" fontId="51" fillId="0" borderId="13" xfId="0" applyFont="1" applyBorder="1"/>
    <xf numFmtId="0" fontId="51" fillId="0" borderId="13" xfId="0" applyFont="1" applyBorder="1" applyAlignment="1">
      <alignment horizontal="right"/>
    </xf>
    <xf numFmtId="0" fontId="51" fillId="0" borderId="6" xfId="0" applyFont="1" applyBorder="1" applyAlignment="1">
      <alignment horizontal="right"/>
    </xf>
    <xf numFmtId="0" fontId="51" fillId="0" borderId="14" xfId="0" applyFont="1" applyBorder="1" applyAlignment="1">
      <alignment horizontal="right"/>
    </xf>
    <xf numFmtId="0" fontId="51" fillId="0" borderId="21" xfId="0" applyFont="1" applyBorder="1" applyAlignment="1">
      <alignment horizontal="right"/>
    </xf>
    <xf numFmtId="0" fontId="51" fillId="0" borderId="10" xfId="0" applyFont="1" applyBorder="1"/>
    <xf numFmtId="0" fontId="51" fillId="0" borderId="10" xfId="0" applyFont="1" applyBorder="1" applyAlignment="1">
      <alignment horizontal="right"/>
    </xf>
    <xf numFmtId="0" fontId="51" fillId="0" borderId="4" xfId="0" applyFont="1" applyBorder="1" applyAlignment="1">
      <alignment horizontal="right"/>
    </xf>
    <xf numFmtId="0" fontId="51" fillId="0" borderId="11" xfId="0" applyFont="1" applyBorder="1" applyAlignment="1">
      <alignment horizontal="right"/>
    </xf>
    <xf numFmtId="0" fontId="51" fillId="0" borderId="17" xfId="0" applyFont="1" applyBorder="1" applyAlignment="1">
      <alignment horizontal="right"/>
    </xf>
    <xf numFmtId="0" fontId="51" fillId="0" borderId="58" xfId="0" applyFont="1" applyBorder="1" applyAlignment="1">
      <alignment horizontal="right"/>
    </xf>
    <xf numFmtId="0" fontId="51" fillId="0" borderId="3" xfId="0" applyFont="1" applyBorder="1" applyAlignment="1">
      <alignment horizontal="right"/>
    </xf>
    <xf numFmtId="0" fontId="51" fillId="0" borderId="38" xfId="0" applyFont="1" applyBorder="1" applyAlignment="1">
      <alignment horizontal="right"/>
    </xf>
    <xf numFmtId="0" fontId="51" fillId="0" borderId="56" xfId="0" applyFont="1" applyBorder="1" applyAlignment="1">
      <alignment horizontal="right" vertical="top" wrapText="1"/>
    </xf>
    <xf numFmtId="0" fontId="51" fillId="0" borderId="55" xfId="0" applyFont="1" applyBorder="1" applyAlignment="1">
      <alignment horizontal="right"/>
    </xf>
    <xf numFmtId="0" fontId="51" fillId="0" borderId="55" xfId="0" applyFont="1" applyBorder="1"/>
    <xf numFmtId="0" fontId="51" fillId="0" borderId="40" xfId="0" applyFont="1" applyBorder="1" applyAlignment="1">
      <alignment horizontal="right"/>
    </xf>
    <xf numFmtId="0" fontId="51" fillId="0" borderId="32" xfId="0" applyFont="1" applyBorder="1" applyAlignment="1">
      <alignment horizontal="right"/>
    </xf>
    <xf numFmtId="0" fontId="51" fillId="0" borderId="37" xfId="0" applyFont="1" applyBorder="1" applyAlignment="1">
      <alignment horizontal="right"/>
    </xf>
    <xf numFmtId="0" fontId="51" fillId="0" borderId="31" xfId="0" applyFont="1" applyBorder="1" applyAlignment="1">
      <alignment horizontal="right"/>
    </xf>
    <xf numFmtId="0" fontId="51" fillId="0" borderId="33" xfId="0" applyFont="1" applyBorder="1" applyAlignment="1">
      <alignment horizontal="right"/>
    </xf>
    <xf numFmtId="0" fontId="53" fillId="0" borderId="0" xfId="0" applyFont="1"/>
    <xf numFmtId="0" fontId="42" fillId="0" borderId="0" xfId="0" applyFont="1"/>
    <xf numFmtId="0" fontId="42" fillId="0" borderId="0" xfId="0" applyFont="1" applyAlignment="1">
      <alignment horizontal="right"/>
    </xf>
    <xf numFmtId="0" fontId="41" fillId="0" borderId="35" xfId="0" applyFont="1" applyBorder="1" applyAlignment="1">
      <alignment horizontal="right"/>
    </xf>
    <xf numFmtId="0" fontId="41" fillId="0" borderId="59" xfId="0" applyFont="1" applyBorder="1" applyAlignment="1">
      <alignment horizontal="right"/>
    </xf>
    <xf numFmtId="0" fontId="42" fillId="0" borderId="65" xfId="0" applyFont="1" applyBorder="1"/>
    <xf numFmtId="0" fontId="42" fillId="0" borderId="18" xfId="0" applyFont="1" applyBorder="1"/>
    <xf numFmtId="0" fontId="42" fillId="0" borderId="18" xfId="0" applyFont="1" applyBorder="1" applyAlignment="1">
      <alignment horizontal="right"/>
    </xf>
    <xf numFmtId="0" fontId="42" fillId="0" borderId="19" xfId="0" applyFont="1" applyBorder="1" applyAlignment="1">
      <alignment horizontal="right"/>
    </xf>
    <xf numFmtId="0" fontId="42" fillId="0" borderId="66" xfId="0" applyFont="1" applyBorder="1" applyAlignment="1">
      <alignment horizontal="right"/>
    </xf>
    <xf numFmtId="0" fontId="42" fillId="0" borderId="67" xfId="0" applyFont="1" applyBorder="1" applyAlignment="1">
      <alignment horizontal="right"/>
    </xf>
    <xf numFmtId="0" fontId="42" fillId="0" borderId="41" xfId="0" applyFont="1" applyBorder="1" applyAlignment="1">
      <alignment horizontal="right"/>
    </xf>
    <xf numFmtId="0" fontId="42" fillId="0" borderId="68" xfId="0" applyFont="1" applyBorder="1" applyAlignment="1">
      <alignment horizontal="right"/>
    </xf>
    <xf numFmtId="0" fontId="42" fillId="0" borderId="20" xfId="0" applyFont="1" applyBorder="1" applyAlignment="1">
      <alignment horizontal="right"/>
    </xf>
    <xf numFmtId="0" fontId="42" fillId="0" borderId="16" xfId="0" applyFont="1" applyBorder="1"/>
    <xf numFmtId="0" fontId="42" fillId="0" borderId="16" xfId="0" applyFont="1" applyBorder="1" applyAlignment="1">
      <alignment horizontal="right"/>
    </xf>
    <xf numFmtId="0" fontId="42" fillId="0" borderId="2" xfId="0" applyFont="1" applyBorder="1" applyAlignment="1">
      <alignment horizontal="right"/>
    </xf>
    <xf numFmtId="0" fontId="42" fillId="0" borderId="17" xfId="0" applyFont="1" applyBorder="1" applyAlignment="1">
      <alignment horizontal="right"/>
    </xf>
    <xf numFmtId="0" fontId="42" fillId="0" borderId="22" xfId="0" applyFont="1" applyBorder="1" applyAlignment="1">
      <alignment horizontal="right"/>
    </xf>
    <xf numFmtId="0" fontId="42" fillId="0" borderId="15" xfId="0" applyFont="1" applyBorder="1" applyAlignment="1">
      <alignment horizontal="right"/>
    </xf>
    <xf numFmtId="0" fontId="42" fillId="0" borderId="13" xfId="0" applyFont="1" applyBorder="1" applyAlignment="1">
      <alignment horizontal="left"/>
    </xf>
    <xf numFmtId="0" fontId="42" fillId="0" borderId="57" xfId="0" applyFont="1" applyBorder="1" applyAlignment="1">
      <alignment horizontal="left"/>
    </xf>
    <xf numFmtId="0" fontId="42" fillId="0" borderId="56" xfId="0" applyFont="1" applyBorder="1" applyAlignment="1">
      <alignment horizontal="left"/>
    </xf>
    <xf numFmtId="0" fontId="42" fillId="0" borderId="69" xfId="0" applyFont="1" applyBorder="1"/>
    <xf numFmtId="0" fontId="42" fillId="0" borderId="55" xfId="0" applyFont="1" applyBorder="1" applyAlignment="1">
      <alignment horizontal="left"/>
    </xf>
    <xf numFmtId="0" fontId="42" fillId="0" borderId="45" xfId="0" applyFont="1" applyBorder="1"/>
    <xf numFmtId="0" fontId="42" fillId="0" borderId="10" xfId="0" applyFont="1" applyBorder="1"/>
    <xf numFmtId="0" fontId="42" fillId="0" borderId="26" xfId="0" applyFont="1" applyBorder="1"/>
    <xf numFmtId="0" fontId="41" fillId="0" borderId="0" xfId="2" applyFont="1" applyAlignment="1" applyProtection="1">
      <alignment horizontal="right" wrapText="1"/>
      <protection locked="0"/>
    </xf>
    <xf numFmtId="0" fontId="41" fillId="0" borderId="0" xfId="2" applyFont="1" applyAlignment="1" applyProtection="1">
      <alignment horizontal="right"/>
      <protection locked="0"/>
    </xf>
    <xf numFmtId="0" fontId="41" fillId="0" borderId="0" xfId="2" applyFont="1" applyAlignment="1">
      <alignment horizontal="right"/>
    </xf>
    <xf numFmtId="0" fontId="42" fillId="0" borderId="63" xfId="0" applyFont="1" applyBorder="1"/>
    <xf numFmtId="0" fontId="42" fillId="0" borderId="24" xfId="0" applyFont="1" applyBorder="1" applyAlignment="1">
      <alignment horizontal="right"/>
    </xf>
    <xf numFmtId="0" fontId="42" fillId="0" borderId="5" xfId="0" applyFont="1" applyBorder="1" applyAlignment="1">
      <alignment horizontal="right"/>
    </xf>
    <xf numFmtId="0" fontId="42" fillId="0" borderId="13" xfId="2" applyFont="1" applyBorder="1" applyAlignment="1" applyProtection="1">
      <alignment horizontal="right" wrapText="1"/>
      <protection locked="0"/>
    </xf>
    <xf numFmtId="0" fontId="42" fillId="0" borderId="14" xfId="2" applyFont="1" applyBorder="1" applyAlignment="1">
      <alignment horizontal="right"/>
    </xf>
    <xf numFmtId="0" fontId="42" fillId="0" borderId="5" xfId="2" applyFont="1" applyBorder="1" applyAlignment="1">
      <alignment horizontal="right"/>
    </xf>
    <xf numFmtId="0" fontId="42" fillId="0" borderId="31" xfId="0" applyFont="1" applyBorder="1"/>
    <xf numFmtId="0" fontId="42" fillId="0" borderId="33" xfId="2" applyFont="1" applyBorder="1" applyAlignment="1">
      <alignment horizontal="right"/>
    </xf>
    <xf numFmtId="0" fontId="42" fillId="0" borderId="70" xfId="0" applyFont="1" applyBorder="1" applyAlignment="1">
      <alignment horizontal="right"/>
    </xf>
    <xf numFmtId="1" fontId="42" fillId="0" borderId="56" xfId="0" applyNumberFormat="1" applyFont="1" applyBorder="1"/>
    <xf numFmtId="0" fontId="42" fillId="0" borderId="23" xfId="10" applyFont="1" applyBorder="1" applyAlignment="1" applyProtection="1"/>
    <xf numFmtId="0" fontId="42" fillId="0" borderId="64" xfId="0" applyFont="1" applyBorder="1" applyAlignment="1">
      <alignment horizontal="right"/>
    </xf>
    <xf numFmtId="0" fontId="42" fillId="0" borderId="60" xfId="0" applyFont="1" applyBorder="1" applyAlignment="1">
      <alignment horizontal="right"/>
    </xf>
    <xf numFmtId="0" fontId="42" fillId="0" borderId="1" xfId="0" applyFont="1" applyBorder="1" applyAlignment="1">
      <alignment horizontal="right"/>
    </xf>
    <xf numFmtId="166" fontId="42" fillId="0" borderId="24" xfId="0" applyNumberFormat="1" applyFont="1" applyBorder="1" applyAlignment="1">
      <alignment horizontal="right"/>
    </xf>
    <xf numFmtId="166" fontId="42" fillId="0" borderId="5" xfId="0" applyNumberFormat="1" applyFont="1" applyBorder="1" applyAlignment="1">
      <alignment horizontal="right"/>
    </xf>
    <xf numFmtId="167" fontId="42" fillId="0" borderId="5" xfId="0" applyNumberFormat="1" applyFont="1" applyBorder="1" applyAlignment="1">
      <alignment horizontal="right"/>
    </xf>
    <xf numFmtId="1" fontId="42" fillId="0" borderId="23" xfId="0" applyNumberFormat="1" applyFont="1" applyBorder="1" applyAlignment="1">
      <alignment horizontal="right"/>
    </xf>
    <xf numFmtId="2" fontId="42" fillId="0" borderId="24" xfId="0" applyNumberFormat="1" applyFont="1" applyBorder="1" applyAlignment="1">
      <alignment horizontal="right"/>
    </xf>
    <xf numFmtId="2" fontId="42" fillId="0" borderId="5" xfId="0" applyNumberFormat="1" applyFont="1" applyBorder="1" applyAlignment="1">
      <alignment horizontal="right"/>
    </xf>
    <xf numFmtId="0" fontId="42" fillId="0" borderId="65" xfId="0" applyFont="1" applyBorder="1" applyAlignment="1">
      <alignment vertical="top" wrapText="1"/>
    </xf>
    <xf numFmtId="0" fontId="42" fillId="0" borderId="56" xfId="10" applyFont="1" applyBorder="1" applyAlignment="1" applyProtection="1">
      <alignment horizontal="left"/>
    </xf>
    <xf numFmtId="0" fontId="42" fillId="0" borderId="56" xfId="0" applyFont="1" applyBorder="1" applyAlignment="1">
      <alignment vertical="top" wrapText="1"/>
    </xf>
    <xf numFmtId="0" fontId="42" fillId="0" borderId="56" xfId="0" applyFont="1" applyBorder="1" applyAlignment="1">
      <alignment horizontal="right" vertical="top"/>
    </xf>
    <xf numFmtId="0" fontId="42" fillId="0" borderId="65" xfId="0" applyFont="1" applyBorder="1" applyAlignment="1">
      <alignment horizontal="right"/>
    </xf>
    <xf numFmtId="0" fontId="42" fillId="0" borderId="61" xfId="0" applyFont="1" applyBorder="1"/>
    <xf numFmtId="0" fontId="51" fillId="0" borderId="71" xfId="118" applyFont="1" applyBorder="1" applyAlignment="1">
      <alignment horizontal="right"/>
    </xf>
    <xf numFmtId="0" fontId="51" fillId="0" borderId="30" xfId="118" applyFont="1" applyBorder="1" applyAlignment="1">
      <alignment horizontal="right"/>
    </xf>
    <xf numFmtId="0" fontId="51" fillId="0" borderId="72" xfId="118" applyFont="1" applyBorder="1" applyAlignment="1">
      <alignment horizontal="right"/>
    </xf>
    <xf numFmtId="0" fontId="21" fillId="0" borderId="71" xfId="118" applyBorder="1" applyAlignment="1">
      <alignment horizontal="right"/>
    </xf>
    <xf numFmtId="0" fontId="21" fillId="0" borderId="30" xfId="118" applyBorder="1" applyAlignment="1">
      <alignment horizontal="right"/>
    </xf>
    <xf numFmtId="0" fontId="51" fillId="0" borderId="73" xfId="118" applyFont="1" applyBorder="1" applyAlignment="1">
      <alignment horizontal="right"/>
    </xf>
    <xf numFmtId="0" fontId="51" fillId="0" borderId="29" xfId="118" applyFont="1" applyBorder="1" applyAlignment="1">
      <alignment horizontal="right"/>
    </xf>
    <xf numFmtId="0" fontId="51" fillId="0" borderId="28" xfId="118" applyFont="1" applyBorder="1" applyAlignment="1">
      <alignment horizontal="right"/>
    </xf>
    <xf numFmtId="0" fontId="0" fillId="0" borderId="0" xfId="0" applyAlignment="1">
      <alignment horizontal="center" wrapText="1"/>
    </xf>
    <xf numFmtId="1" fontId="42" fillId="0" borderId="0" xfId="0" applyNumberFormat="1" applyFont="1"/>
    <xf numFmtId="1" fontId="42" fillId="0" borderId="0" xfId="0" applyNumberFormat="1" applyFont="1" applyAlignment="1">
      <alignment vertical="top"/>
    </xf>
    <xf numFmtId="0" fontId="51" fillId="0" borderId="0" xfId="0" applyFont="1"/>
    <xf numFmtId="1" fontId="48" fillId="0" borderId="0" xfId="0" applyNumberFormat="1" applyFont="1"/>
    <xf numFmtId="1" fontId="53" fillId="0" borderId="0" xfId="0" applyNumberFormat="1" applyFont="1"/>
    <xf numFmtId="0" fontId="5" fillId="9" borderId="0" xfId="3" applyFont="1" applyFill="1" applyAlignment="1">
      <alignment wrapText="1"/>
    </xf>
    <xf numFmtId="0" fontId="4" fillId="9" borderId="0" xfId="3" applyFont="1" applyFill="1" applyAlignment="1">
      <alignment wrapText="1"/>
    </xf>
    <xf numFmtId="0" fontId="4" fillId="8" borderId="6" xfId="8" applyFont="1" applyFill="1" applyBorder="1" applyAlignment="1">
      <alignment wrapText="1"/>
    </xf>
    <xf numFmtId="10" fontId="4" fillId="8" borderId="6" xfId="8" applyNumberFormat="1" applyFont="1" applyFill="1" applyBorder="1"/>
    <xf numFmtId="0" fontId="18" fillId="9" borderId="1" xfId="0" applyFont="1" applyFill="1" applyBorder="1" applyAlignment="1">
      <alignment horizontal="left"/>
    </xf>
    <xf numFmtId="0" fontId="21" fillId="9" borderId="43" xfId="0" applyFont="1" applyFill="1" applyBorder="1"/>
    <xf numFmtId="0" fontId="55" fillId="0" borderId="0" xfId="0" applyFont="1"/>
    <xf numFmtId="0" fontId="56" fillId="9" borderId="15" xfId="0" applyFont="1" applyFill="1" applyBorder="1"/>
    <xf numFmtId="0" fontId="3" fillId="9" borderId="0" xfId="3" applyFont="1" applyFill="1" applyAlignment="1">
      <alignment wrapText="1"/>
    </xf>
    <xf numFmtId="0" fontId="2" fillId="7" borderId="6" xfId="4" applyFont="1" applyFill="1" applyBorder="1" applyAlignment="1">
      <alignment wrapText="1"/>
    </xf>
    <xf numFmtId="0" fontId="2" fillId="8" borderId="6" xfId="8" applyFont="1" applyFill="1" applyBorder="1" applyAlignment="1">
      <alignment wrapText="1"/>
    </xf>
    <xf numFmtId="0" fontId="2" fillId="8" borderId="6" xfId="8" applyFont="1" applyFill="1" applyBorder="1"/>
    <xf numFmtId="0" fontId="1" fillId="9" borderId="0" xfId="3" applyFont="1" applyFill="1" applyAlignment="1">
      <alignment wrapText="1"/>
    </xf>
    <xf numFmtId="0" fontId="41" fillId="0" borderId="0" xfId="31" applyFont="1"/>
    <xf numFmtId="0" fontId="41" fillId="0" borderId="0" xfId="31" applyFont="1" applyAlignment="1">
      <alignment horizontal="right"/>
    </xf>
    <xf numFmtId="0" fontId="43" fillId="0" borderId="0" xfId="31" applyFont="1"/>
    <xf numFmtId="0" fontId="42" fillId="0" borderId="0" xfId="31" applyFont="1"/>
    <xf numFmtId="1" fontId="42" fillId="0" borderId="0" xfId="31" applyNumberFormat="1" applyFont="1"/>
    <xf numFmtId="1" fontId="53" fillId="0" borderId="0" xfId="31" applyNumberFormat="1" applyFont="1"/>
    <xf numFmtId="1" fontId="48" fillId="0" borderId="0" xfId="31" applyNumberFormat="1" applyFont="1"/>
    <xf numFmtId="0" fontId="42" fillId="0" borderId="0" xfId="31" applyFont="1" applyAlignment="1">
      <alignment horizontal="right"/>
    </xf>
    <xf numFmtId="1" fontId="42" fillId="0" borderId="0" xfId="31" applyNumberFormat="1" applyFont="1" applyAlignment="1">
      <alignment vertical="top"/>
    </xf>
    <xf numFmtId="0" fontId="20" fillId="0" borderId="0" xfId="31"/>
    <xf numFmtId="0" fontId="51" fillId="0" borderId="39" xfId="118" applyFont="1" applyBorder="1" applyAlignment="1">
      <alignment horizontal="right"/>
    </xf>
    <xf numFmtId="0" fontId="51" fillId="0" borderId="32" xfId="118" applyFont="1" applyBorder="1" applyAlignment="1">
      <alignment horizontal="right"/>
    </xf>
    <xf numFmtId="0" fontId="51" fillId="0" borderId="31" xfId="118" applyFont="1" applyBorder="1" applyAlignment="1">
      <alignment horizontal="right"/>
    </xf>
    <xf numFmtId="0" fontId="51" fillId="0" borderId="37" xfId="118" applyFont="1" applyBorder="1" applyAlignment="1">
      <alignment horizontal="right"/>
    </xf>
    <xf numFmtId="0" fontId="21" fillId="0" borderId="32" xfId="118" applyBorder="1" applyAlignment="1">
      <alignment horizontal="right"/>
    </xf>
    <xf numFmtId="0" fontId="21" fillId="0" borderId="40" xfId="118" applyBorder="1" applyAlignment="1">
      <alignment horizontal="right"/>
    </xf>
    <xf numFmtId="0" fontId="51" fillId="0" borderId="33" xfId="118" applyFont="1" applyBorder="1" applyAlignment="1">
      <alignment horizontal="right"/>
    </xf>
    <xf numFmtId="0" fontId="42" fillId="0" borderId="70" xfId="31" applyFont="1" applyBorder="1" applyAlignment="1">
      <alignment horizontal="right"/>
    </xf>
    <xf numFmtId="0" fontId="42" fillId="0" borderId="55" xfId="31" applyFont="1" applyBorder="1"/>
    <xf numFmtId="0" fontId="51" fillId="0" borderId="46" xfId="31" applyFont="1" applyBorder="1" applyAlignment="1">
      <alignment horizontal="right"/>
    </xf>
    <xf numFmtId="0" fontId="51" fillId="0" borderId="25" xfId="118" applyFont="1" applyBorder="1" applyAlignment="1">
      <alignment horizontal="right"/>
    </xf>
    <xf numFmtId="0" fontId="51" fillId="0" borderId="2" xfId="118" applyFont="1" applyBorder="1" applyAlignment="1">
      <alignment horizontal="right"/>
    </xf>
    <xf numFmtId="0" fontId="51" fillId="0" borderId="16" xfId="118" applyFont="1" applyBorder="1" applyAlignment="1">
      <alignment horizontal="right"/>
    </xf>
    <xf numFmtId="0" fontId="51" fillId="0" borderId="15" xfId="118" applyFont="1" applyBorder="1" applyAlignment="1">
      <alignment horizontal="right"/>
    </xf>
    <xf numFmtId="0" fontId="21" fillId="0" borderId="2" xfId="118" applyBorder="1" applyAlignment="1">
      <alignment horizontal="right"/>
    </xf>
    <xf numFmtId="0" fontId="21" fillId="0" borderId="22" xfId="118" applyBorder="1" applyAlignment="1">
      <alignment horizontal="right"/>
    </xf>
    <xf numFmtId="0" fontId="51" fillId="0" borderId="14" xfId="118" applyFont="1" applyBorder="1" applyAlignment="1">
      <alignment horizontal="right"/>
    </xf>
    <xf numFmtId="0" fontId="42" fillId="0" borderId="43" xfId="31" applyFont="1" applyBorder="1" applyAlignment="1">
      <alignment horizontal="right"/>
    </xf>
    <xf numFmtId="0" fontId="42" fillId="0" borderId="61" xfId="31" applyFont="1" applyBorder="1"/>
    <xf numFmtId="0" fontId="51" fillId="0" borderId="44" xfId="31" applyFont="1" applyBorder="1" applyAlignment="1">
      <alignment horizontal="right"/>
    </xf>
    <xf numFmtId="0" fontId="51" fillId="0" borderId="6" xfId="118" applyFont="1" applyBorder="1" applyAlignment="1">
      <alignment horizontal="right"/>
    </xf>
    <xf numFmtId="0" fontId="51" fillId="0" borderId="13" xfId="118" applyFont="1" applyBorder="1" applyAlignment="1">
      <alignment horizontal="right"/>
    </xf>
    <xf numFmtId="0" fontId="51" fillId="0" borderId="36" xfId="118" applyFont="1" applyBorder="1" applyAlignment="1">
      <alignment horizontal="right"/>
    </xf>
    <xf numFmtId="0" fontId="21" fillId="0" borderId="6" xfId="118" applyBorder="1" applyAlignment="1">
      <alignment horizontal="right"/>
    </xf>
    <xf numFmtId="0" fontId="42" fillId="0" borderId="23" xfId="31" applyFont="1" applyBorder="1" applyAlignment="1">
      <alignment horizontal="right"/>
    </xf>
    <xf numFmtId="0" fontId="51" fillId="0" borderId="13" xfId="31" applyFont="1" applyBorder="1" applyAlignment="1">
      <alignment horizontal="right"/>
    </xf>
    <xf numFmtId="0" fontId="51" fillId="0" borderId="24" xfId="118" applyFont="1" applyBorder="1" applyAlignment="1">
      <alignment horizontal="right"/>
    </xf>
    <xf numFmtId="0" fontId="21" fillId="0" borderId="13" xfId="118" applyBorder="1" applyAlignment="1">
      <alignment horizontal="right"/>
    </xf>
    <xf numFmtId="0" fontId="51" fillId="0" borderId="61" xfId="31" applyFont="1" applyBorder="1"/>
    <xf numFmtId="0" fontId="51" fillId="0" borderId="42" xfId="118" applyFont="1" applyBorder="1" applyAlignment="1">
      <alignment horizontal="right"/>
    </xf>
    <xf numFmtId="0" fontId="51" fillId="0" borderId="3" xfId="118" applyFont="1" applyBorder="1" applyAlignment="1">
      <alignment horizontal="right"/>
    </xf>
    <xf numFmtId="0" fontId="51" fillId="0" borderId="58" xfId="118" applyFont="1" applyBorder="1" applyAlignment="1">
      <alignment horizontal="right"/>
    </xf>
    <xf numFmtId="0" fontId="51" fillId="0" borderId="49" xfId="118" applyFont="1" applyBorder="1" applyAlignment="1">
      <alignment horizontal="right"/>
    </xf>
    <xf numFmtId="0" fontId="21" fillId="0" borderId="3" xfId="118" applyBorder="1" applyAlignment="1">
      <alignment horizontal="right"/>
    </xf>
    <xf numFmtId="0" fontId="21" fillId="0" borderId="47" xfId="118" applyBorder="1" applyAlignment="1">
      <alignment horizontal="right"/>
    </xf>
    <xf numFmtId="0" fontId="42" fillId="0" borderId="5" xfId="31" applyFont="1" applyBorder="1" applyAlignment="1">
      <alignment horizontal="right"/>
    </xf>
    <xf numFmtId="0" fontId="51" fillId="0" borderId="11" xfId="118" applyFont="1" applyBorder="1" applyAlignment="1">
      <alignment horizontal="right"/>
    </xf>
    <xf numFmtId="0" fontId="51" fillId="0" borderId="4" xfId="118" applyFont="1" applyBorder="1" applyAlignment="1">
      <alignment horizontal="right"/>
    </xf>
    <xf numFmtId="0" fontId="51" fillId="0" borderId="10" xfId="118" applyFont="1" applyBorder="1" applyAlignment="1">
      <alignment horizontal="right"/>
    </xf>
    <xf numFmtId="0" fontId="42" fillId="0" borderId="1" xfId="31" applyFont="1" applyBorder="1" applyAlignment="1">
      <alignment horizontal="right"/>
    </xf>
    <xf numFmtId="0" fontId="21" fillId="0" borderId="4" xfId="118" applyBorder="1" applyAlignment="1">
      <alignment horizontal="right"/>
    </xf>
    <xf numFmtId="0" fontId="42" fillId="0" borderId="64" xfId="31" applyFont="1" applyBorder="1" applyAlignment="1">
      <alignment horizontal="right"/>
    </xf>
    <xf numFmtId="0" fontId="42" fillId="0" borderId="65" xfId="31" applyFont="1" applyBorder="1"/>
    <xf numFmtId="0" fontId="51" fillId="0" borderId="10" xfId="31" applyFont="1" applyBorder="1" applyAlignment="1">
      <alignment horizontal="right"/>
    </xf>
    <xf numFmtId="0" fontId="51" fillId="0" borderId="14" xfId="31" applyFont="1" applyBorder="1" applyAlignment="1">
      <alignment horizontal="right"/>
    </xf>
    <xf numFmtId="0" fontId="51" fillId="0" borderId="6" xfId="31" applyFont="1" applyBorder="1" applyAlignment="1">
      <alignment horizontal="right"/>
    </xf>
    <xf numFmtId="0" fontId="51" fillId="0" borderId="13" xfId="31" applyFont="1" applyBorder="1"/>
    <xf numFmtId="0" fontId="51" fillId="0" borderId="56" xfId="31" applyFont="1" applyBorder="1" applyAlignment="1">
      <alignment horizontal="right"/>
    </xf>
    <xf numFmtId="0" fontId="42" fillId="0" borderId="24" xfId="31" applyFont="1" applyBorder="1" applyAlignment="1">
      <alignment horizontal="right"/>
    </xf>
    <xf numFmtId="0" fontId="51" fillId="0" borderId="44" xfId="31" applyFont="1" applyBorder="1"/>
    <xf numFmtId="0" fontId="51" fillId="0" borderId="47" xfId="118" applyFont="1" applyBorder="1" applyAlignment="1">
      <alignment horizontal="right"/>
    </xf>
    <xf numFmtId="0" fontId="42" fillId="0" borderId="56" xfId="31" applyFont="1" applyBorder="1" applyAlignment="1">
      <alignment horizontal="right"/>
    </xf>
    <xf numFmtId="0" fontId="42" fillId="0" borderId="6" xfId="31" applyFont="1" applyBorder="1" applyAlignment="1">
      <alignment horizontal="right"/>
    </xf>
    <xf numFmtId="0" fontId="42" fillId="0" borderId="56" xfId="31" applyFont="1" applyBorder="1"/>
    <xf numFmtId="0" fontId="42" fillId="0" borderId="36" xfId="31" applyFont="1" applyBorder="1" applyAlignment="1">
      <alignment horizontal="right"/>
    </xf>
    <xf numFmtId="0" fontId="42" fillId="0" borderId="21" xfId="31" applyFont="1" applyBorder="1" applyAlignment="1">
      <alignment horizontal="right"/>
    </xf>
    <xf numFmtId="0" fontId="42" fillId="0" borderId="14" xfId="31" applyFont="1" applyBorder="1" applyAlignment="1">
      <alignment horizontal="right"/>
    </xf>
    <xf numFmtId="0" fontId="42" fillId="0" borderId="13" xfId="31" applyFont="1" applyBorder="1" applyAlignment="1">
      <alignment horizontal="right"/>
    </xf>
    <xf numFmtId="0" fontId="42" fillId="0" borderId="56" xfId="10" applyFont="1" applyFill="1" applyBorder="1" applyAlignment="1" applyProtection="1">
      <alignment horizontal="left"/>
    </xf>
    <xf numFmtId="0" fontId="42" fillId="0" borderId="56" xfId="31" applyFont="1" applyBorder="1" applyAlignment="1">
      <alignment vertical="top" wrapText="1"/>
    </xf>
    <xf numFmtId="0" fontId="42" fillId="0" borderId="65" xfId="31" applyFont="1" applyBorder="1" applyAlignment="1">
      <alignment vertical="top" wrapText="1"/>
    </xf>
    <xf numFmtId="0" fontId="42" fillId="0" borderId="13" xfId="31" applyFont="1" applyBorder="1"/>
    <xf numFmtId="0" fontId="43" fillId="0" borderId="0" xfId="31" applyFont="1" applyAlignment="1">
      <alignment horizontal="left"/>
    </xf>
    <xf numFmtId="2" fontId="42" fillId="0" borderId="5" xfId="31" applyNumberFormat="1" applyFont="1" applyBorder="1" applyAlignment="1">
      <alignment horizontal="right"/>
    </xf>
    <xf numFmtId="2" fontId="42" fillId="0" borderId="24" xfId="31" applyNumberFormat="1" applyFont="1" applyBorder="1" applyAlignment="1">
      <alignment horizontal="right"/>
    </xf>
    <xf numFmtId="1" fontId="42" fillId="0" borderId="23" xfId="31" applyNumberFormat="1" applyFont="1" applyBorder="1" applyAlignment="1">
      <alignment horizontal="right"/>
    </xf>
    <xf numFmtId="167" fontId="42" fillId="0" borderId="5" xfId="31" applyNumberFormat="1" applyFont="1" applyBorder="1" applyAlignment="1">
      <alignment horizontal="right"/>
    </xf>
    <xf numFmtId="166" fontId="42" fillId="0" borderId="5" xfId="31" applyNumberFormat="1" applyFont="1" applyBorder="1" applyAlignment="1">
      <alignment horizontal="right"/>
    </xf>
    <xf numFmtId="166" fontId="42" fillId="0" borderId="24" xfId="31" applyNumberFormat="1" applyFont="1" applyBorder="1" applyAlignment="1">
      <alignment horizontal="right"/>
    </xf>
    <xf numFmtId="0" fontId="42" fillId="0" borderId="60" xfId="31" applyFont="1" applyBorder="1" applyAlignment="1">
      <alignment horizontal="right"/>
    </xf>
    <xf numFmtId="0" fontId="42" fillId="0" borderId="4" xfId="31" applyFont="1" applyBorder="1" applyAlignment="1">
      <alignment horizontal="right"/>
    </xf>
    <xf numFmtId="0" fontId="42" fillId="0" borderId="10" xfId="31" applyFont="1" applyBorder="1" applyAlignment="1">
      <alignment horizontal="right"/>
    </xf>
    <xf numFmtId="0" fontId="42" fillId="0" borderId="56" xfId="31" applyFont="1" applyBorder="1" applyAlignment="1">
      <alignment horizontal="left"/>
    </xf>
    <xf numFmtId="0" fontId="42" fillId="0" borderId="23" xfId="10" applyFont="1" applyFill="1" applyBorder="1" applyAlignment="1" applyProtection="1"/>
    <xf numFmtId="0" fontId="42" fillId="0" borderId="59" xfId="31" applyFont="1" applyBorder="1" applyAlignment="1">
      <alignment horizontal="right"/>
    </xf>
    <xf numFmtId="0" fontId="42" fillId="0" borderId="41" xfId="31" applyFont="1" applyBorder="1" applyAlignment="1">
      <alignment horizontal="right"/>
    </xf>
    <xf numFmtId="0" fontId="42" fillId="0" borderId="75" xfId="31" applyFont="1" applyBorder="1" applyAlignment="1">
      <alignment horizontal="right"/>
    </xf>
    <xf numFmtId="0" fontId="42" fillId="0" borderId="34" xfId="31" applyFont="1" applyBorder="1" applyAlignment="1">
      <alignment horizontal="right"/>
    </xf>
    <xf numFmtId="0" fontId="42" fillId="0" borderId="19" xfId="31" applyFont="1" applyBorder="1" applyAlignment="1">
      <alignment horizontal="right"/>
    </xf>
    <xf numFmtId="0" fontId="42" fillId="0" borderId="76" xfId="31" applyFont="1" applyBorder="1" applyAlignment="1">
      <alignment horizontal="right"/>
    </xf>
    <xf numFmtId="0" fontId="42" fillId="0" borderId="77" xfId="31" applyFont="1" applyBorder="1" applyAlignment="1">
      <alignment horizontal="right"/>
    </xf>
    <xf numFmtId="0" fontId="42" fillId="0" borderId="18" xfId="31" applyFont="1" applyBorder="1"/>
    <xf numFmtId="0" fontId="42" fillId="0" borderId="74" xfId="31" applyFont="1" applyBorder="1"/>
    <xf numFmtId="0" fontId="41" fillId="0" borderId="59" xfId="31" applyFont="1" applyBorder="1" applyAlignment="1">
      <alignment horizontal="right"/>
    </xf>
    <xf numFmtId="0" fontId="41" fillId="0" borderId="35" xfId="31" applyFont="1" applyBorder="1" applyAlignment="1">
      <alignment horizontal="right"/>
    </xf>
    <xf numFmtId="0" fontId="48" fillId="0" borderId="62" xfId="31" applyFont="1" applyBorder="1"/>
    <xf numFmtId="0" fontId="42" fillId="0" borderId="33" xfId="31" applyFont="1" applyBorder="1" applyAlignment="1">
      <alignment horizontal="right"/>
    </xf>
    <xf numFmtId="0" fontId="42" fillId="0" borderId="40" xfId="2" applyFont="1" applyBorder="1" applyAlignment="1" applyProtection="1">
      <alignment horizontal="right" wrapText="1"/>
      <protection locked="0"/>
    </xf>
    <xf numFmtId="0" fontId="42" fillId="0" borderId="31" xfId="2" applyFont="1" applyBorder="1" applyAlignment="1" applyProtection="1">
      <alignment horizontal="right"/>
      <protection locked="0"/>
    </xf>
    <xf numFmtId="0" fontId="42" fillId="0" borderId="32" xfId="31" applyFont="1" applyBorder="1" applyAlignment="1">
      <alignment horizontal="right"/>
    </xf>
    <xf numFmtId="0" fontId="42" fillId="0" borderId="31" xfId="31" applyFont="1" applyBorder="1" applyAlignment="1">
      <alignment horizontal="right"/>
    </xf>
    <xf numFmtId="0" fontId="42" fillId="0" borderId="39" xfId="31" applyFont="1" applyBorder="1" applyAlignment="1">
      <alignment horizontal="right"/>
    </xf>
    <xf numFmtId="0" fontId="42" fillId="0" borderId="32" xfId="2" applyFont="1" applyBorder="1" applyAlignment="1" applyProtection="1">
      <alignment horizontal="right"/>
      <protection locked="0"/>
    </xf>
    <xf numFmtId="0" fontId="42" fillId="0" borderId="31" xfId="2" applyFont="1" applyBorder="1" applyAlignment="1" applyProtection="1">
      <alignment horizontal="right" wrapText="1"/>
      <protection locked="0"/>
    </xf>
    <xf numFmtId="0" fontId="42" fillId="0" borderId="31" xfId="31" applyFont="1" applyBorder="1"/>
    <xf numFmtId="0" fontId="42" fillId="0" borderId="13" xfId="31" applyFont="1" applyBorder="1" applyAlignment="1">
      <alignment horizontal="left"/>
    </xf>
    <xf numFmtId="0" fontId="42" fillId="0" borderId="20" xfId="31" applyFont="1" applyBorder="1" applyAlignment="1">
      <alignment horizontal="right"/>
    </xf>
    <xf numFmtId="0" fontId="42" fillId="0" borderId="18" xfId="31" applyFont="1" applyBorder="1" applyAlignment="1">
      <alignment horizontal="right"/>
    </xf>
    <xf numFmtId="0" fontId="42" fillId="0" borderId="63" xfId="31" applyFont="1" applyBorder="1"/>
    <xf numFmtId="0" fontId="48" fillId="0" borderId="7" xfId="31" applyFont="1" applyBorder="1"/>
    <xf numFmtId="0" fontId="51" fillId="0" borderId="33" xfId="31" applyFont="1" applyBorder="1" applyAlignment="1">
      <alignment horizontal="right"/>
    </xf>
    <xf numFmtId="0" fontId="42" fillId="0" borderId="37" xfId="31" applyFont="1" applyBorder="1" applyAlignment="1">
      <alignment horizontal="right"/>
    </xf>
    <xf numFmtId="0" fontId="42" fillId="0" borderId="40" xfId="31" applyFont="1" applyBorder="1" applyAlignment="1">
      <alignment horizontal="right"/>
    </xf>
    <xf numFmtId="0" fontId="42" fillId="0" borderId="26" xfId="31" applyFont="1" applyBorder="1"/>
    <xf numFmtId="0" fontId="42" fillId="0" borderId="11" xfId="31" applyFont="1" applyBorder="1" applyAlignment="1">
      <alignment horizontal="right"/>
    </xf>
    <xf numFmtId="0" fontId="42" fillId="0" borderId="10" xfId="31" applyFont="1" applyBorder="1"/>
    <xf numFmtId="0" fontId="42" fillId="0" borderId="45" xfId="31" applyFont="1" applyBorder="1"/>
    <xf numFmtId="0" fontId="43" fillId="0" borderId="28" xfId="31" applyFont="1" applyBorder="1"/>
    <xf numFmtId="0" fontId="42" fillId="0" borderId="39" xfId="31" applyFont="1" applyBorder="1" applyAlignment="1">
      <alignment horizontal="left"/>
    </xf>
    <xf numFmtId="0" fontId="42" fillId="0" borderId="17" xfId="31" applyFont="1" applyBorder="1" applyAlignment="1">
      <alignment horizontal="right"/>
    </xf>
    <xf numFmtId="0" fontId="42" fillId="0" borderId="2" xfId="31" applyFont="1" applyBorder="1" applyAlignment="1">
      <alignment horizontal="right"/>
    </xf>
    <xf numFmtId="0" fontId="42" fillId="0" borderId="16" xfId="31" applyFont="1" applyBorder="1" applyAlignment="1">
      <alignment horizontal="right"/>
    </xf>
    <xf numFmtId="0" fontId="42" fillId="0" borderId="15" xfId="31" applyFont="1" applyBorder="1" applyAlignment="1">
      <alignment horizontal="right"/>
    </xf>
    <xf numFmtId="0" fontId="42" fillId="0" borderId="22" xfId="31" applyFont="1" applyBorder="1" applyAlignment="1">
      <alignment horizontal="right"/>
    </xf>
    <xf numFmtId="0" fontId="42" fillId="0" borderId="43" xfId="31" applyFont="1" applyBorder="1" applyAlignment="1">
      <alignment horizontal="left"/>
    </xf>
    <xf numFmtId="0" fontId="42" fillId="0" borderId="5" xfId="31" applyFont="1" applyBorder="1" applyAlignment="1">
      <alignment horizontal="left"/>
    </xf>
    <xf numFmtId="0" fontId="42" fillId="0" borderId="12" xfId="31" applyFont="1" applyBorder="1" applyAlignment="1">
      <alignment horizontal="right"/>
    </xf>
    <xf numFmtId="0" fontId="42" fillId="0" borderId="48" xfId="31" applyFont="1" applyBorder="1" applyAlignment="1">
      <alignment horizontal="right"/>
    </xf>
    <xf numFmtId="0" fontId="42" fillId="0" borderId="1" xfId="31" applyFont="1" applyBorder="1" applyAlignment="1">
      <alignment horizontal="left"/>
    </xf>
    <xf numFmtId="0" fontId="42" fillId="0" borderId="43" xfId="31" applyFont="1" applyBorder="1"/>
    <xf numFmtId="0" fontId="42" fillId="0" borderId="68" xfId="31" applyFont="1" applyBorder="1" applyAlignment="1">
      <alignment horizontal="right"/>
    </xf>
    <xf numFmtId="0" fontId="42" fillId="0" borderId="67" xfId="31" applyFont="1" applyBorder="1" applyAlignment="1">
      <alignment horizontal="right"/>
    </xf>
    <xf numFmtId="0" fontId="42" fillId="0" borderId="66" xfId="31" applyFont="1" applyBorder="1" applyAlignment="1">
      <alignment horizontal="right"/>
    </xf>
    <xf numFmtId="0" fontId="42" fillId="0" borderId="34" xfId="31" applyFont="1" applyBorder="1"/>
    <xf numFmtId="0" fontId="53" fillId="0" borderId="0" xfId="31" applyFont="1"/>
    <xf numFmtId="0" fontId="51" fillId="0" borderId="10" xfId="31" applyFont="1" applyBorder="1"/>
    <xf numFmtId="0" fontId="51" fillId="0" borderId="11" xfId="31" applyFont="1" applyBorder="1" applyAlignment="1">
      <alignment horizontal="right"/>
    </xf>
    <xf numFmtId="0" fontId="51" fillId="0" borderId="4" xfId="31" applyFont="1" applyBorder="1" applyAlignment="1">
      <alignment horizontal="right"/>
    </xf>
    <xf numFmtId="0" fontId="51" fillId="0" borderId="17" xfId="31" applyFont="1" applyBorder="1" applyAlignment="1">
      <alignment horizontal="right"/>
    </xf>
    <xf numFmtId="0" fontId="51" fillId="0" borderId="21" xfId="31" applyFont="1" applyBorder="1" applyAlignment="1">
      <alignment horizontal="right"/>
    </xf>
    <xf numFmtId="0" fontId="51" fillId="0" borderId="38" xfId="31" applyFont="1" applyBorder="1" applyAlignment="1">
      <alignment horizontal="right"/>
    </xf>
    <xf numFmtId="0" fontId="51" fillId="0" borderId="3" xfId="31" applyFont="1" applyBorder="1" applyAlignment="1">
      <alignment horizontal="right"/>
    </xf>
    <xf numFmtId="0" fontId="51" fillId="0" borderId="58" xfId="31" applyFont="1" applyBorder="1" applyAlignment="1">
      <alignment horizontal="right"/>
    </xf>
    <xf numFmtId="0" fontId="42" fillId="0" borderId="42" xfId="31" applyFont="1" applyBorder="1" applyAlignment="1">
      <alignment horizontal="right"/>
    </xf>
    <xf numFmtId="0" fontId="42" fillId="0" borderId="74" xfId="31" applyFont="1" applyBorder="1" applyAlignment="1">
      <alignment horizontal="right"/>
    </xf>
    <xf numFmtId="0" fontId="41" fillId="0" borderId="9" xfId="31" applyFont="1" applyBorder="1" applyAlignment="1">
      <alignment horizontal="right"/>
    </xf>
    <xf numFmtId="0" fontId="41" fillId="0" borderId="8" xfId="31" applyFont="1" applyBorder="1" applyAlignment="1">
      <alignment horizontal="right"/>
    </xf>
    <xf numFmtId="0" fontId="42" fillId="0" borderId="46" xfId="31" applyFont="1" applyBorder="1"/>
    <xf numFmtId="0" fontId="42" fillId="0" borderId="23" xfId="31" applyFont="1" applyBorder="1"/>
    <xf numFmtId="0" fontId="42" fillId="0" borderId="57" xfId="31" applyFont="1" applyBorder="1"/>
    <xf numFmtId="0" fontId="42" fillId="0" borderId="64" xfId="31" applyFont="1" applyBorder="1"/>
    <xf numFmtId="0" fontId="42" fillId="0" borderId="56" xfId="31" applyFont="1" applyBorder="1" applyAlignment="1">
      <alignment vertical="center" wrapText="1"/>
    </xf>
    <xf numFmtId="0" fontId="42" fillId="0" borderId="23" xfId="31" applyFont="1" applyBorder="1" applyAlignment="1">
      <alignment horizontal="right" vertical="center"/>
    </xf>
    <xf numFmtId="0" fontId="42" fillId="0" borderId="7" xfId="31" applyFont="1" applyBorder="1"/>
    <xf numFmtId="0" fontId="49" fillId="0" borderId="38" xfId="31" applyFont="1" applyBorder="1" applyAlignment="1">
      <alignment horizontal="right" textRotation="90" wrapText="1"/>
    </xf>
    <xf numFmtId="0" fontId="49" fillId="0" borderId="3" xfId="31" applyFont="1" applyBorder="1" applyAlignment="1">
      <alignment horizontal="right" textRotation="90" wrapText="1"/>
    </xf>
    <xf numFmtId="0" fontId="49" fillId="0" borderId="58" xfId="31" applyFont="1" applyBorder="1" applyAlignment="1">
      <alignment horizontal="right" textRotation="90"/>
    </xf>
    <xf numFmtId="0" fontId="49" fillId="0" borderId="58" xfId="31" applyFont="1" applyBorder="1" applyAlignment="1">
      <alignment horizontal="right" textRotation="90" wrapText="1"/>
    </xf>
    <xf numFmtId="0" fontId="48" fillId="0" borderId="63" xfId="31" applyFont="1" applyBorder="1"/>
    <xf numFmtId="0" fontId="42" fillId="0" borderId="27" xfId="10" applyFont="1" applyFill="1" applyBorder="1" applyAlignment="1" applyProtection="1"/>
    <xf numFmtId="0" fontId="47" fillId="0" borderId="0" xfId="31" applyFont="1"/>
    <xf numFmtId="1" fontId="46" fillId="0" borderId="0" xfId="31" applyNumberFormat="1" applyFont="1" applyAlignment="1">
      <alignment horizontal="left"/>
    </xf>
    <xf numFmtId="0" fontId="45" fillId="0" borderId="0" xfId="31" applyFont="1"/>
    <xf numFmtId="0" fontId="44" fillId="0" borderId="0" xfId="31" applyFont="1"/>
    <xf numFmtId="0" fontId="0" fillId="9" borderId="0" xfId="0" applyFill="1" applyAlignment="1">
      <alignment horizontal="center"/>
    </xf>
    <xf numFmtId="0" fontId="18" fillId="9" borderId="49" xfId="0" applyFont="1" applyFill="1" applyBorder="1" applyAlignment="1">
      <alignment horizontal="left" vertical="top" wrapText="1"/>
    </xf>
    <xf numFmtId="0" fontId="18" fillId="9" borderId="0" xfId="0" applyFont="1" applyFill="1" applyAlignment="1">
      <alignment horizontal="left" vertical="top" wrapText="1"/>
    </xf>
    <xf numFmtId="0" fontId="18" fillId="9" borderId="47" xfId="0" applyFont="1" applyFill="1" applyBorder="1" applyAlignment="1">
      <alignment horizontal="left" vertical="top" wrapText="1"/>
    </xf>
    <xf numFmtId="165" fontId="21" fillId="7" borderId="6" xfId="0" applyNumberFormat="1" applyFont="1" applyFill="1" applyBorder="1" applyAlignment="1">
      <alignment horizontal="left" vertical="top" wrapText="1"/>
    </xf>
    <xf numFmtId="0" fontId="30" fillId="9" borderId="0" xfId="0" applyFont="1" applyFill="1" applyAlignment="1">
      <alignment horizontal="left"/>
    </xf>
    <xf numFmtId="0" fontId="18" fillId="9" borderId="0" xfId="0" applyFont="1" applyFill="1" applyAlignment="1">
      <alignment horizontal="center"/>
    </xf>
    <xf numFmtId="0" fontId="18" fillId="9" borderId="47" xfId="0" applyFont="1" applyFill="1" applyBorder="1" applyAlignment="1">
      <alignment horizontal="center"/>
    </xf>
    <xf numFmtId="0" fontId="18" fillId="7" borderId="6" xfId="0" applyFont="1" applyFill="1" applyBorder="1" applyAlignment="1">
      <alignment horizontal="center"/>
    </xf>
    <xf numFmtId="0" fontId="21" fillId="9" borderId="49" xfId="0" applyFont="1" applyFill="1" applyBorder="1" applyAlignment="1">
      <alignment horizontal="left" vertical="top" wrapText="1"/>
    </xf>
    <xf numFmtId="0" fontId="21" fillId="9" borderId="0" xfId="0" applyFont="1" applyFill="1" applyAlignment="1">
      <alignment horizontal="left" vertical="top" wrapText="1"/>
    </xf>
    <xf numFmtId="0" fontId="0" fillId="9" borderId="0" xfId="0" applyFill="1" applyAlignment="1">
      <alignment horizontal="left" vertical="top" wrapText="1"/>
    </xf>
    <xf numFmtId="0" fontId="0" fillId="9" borderId="47" xfId="0" applyFill="1" applyBorder="1" applyAlignment="1">
      <alignment horizontal="left" vertical="top" wrapText="1"/>
    </xf>
    <xf numFmtId="0" fontId="0" fillId="9" borderId="49" xfId="0" applyFill="1" applyBorder="1" applyAlignment="1">
      <alignment horizontal="left" vertical="top" wrapText="1"/>
    </xf>
    <xf numFmtId="0" fontId="18" fillId="7" borderId="6" xfId="0" applyFont="1" applyFill="1" applyBorder="1" applyAlignment="1">
      <alignment horizontal="center" wrapText="1"/>
    </xf>
    <xf numFmtId="165" fontId="21" fillId="7" borderId="6" xfId="0" applyNumberFormat="1" applyFont="1" applyFill="1" applyBorder="1" applyAlignment="1">
      <alignment horizontal="center"/>
    </xf>
    <xf numFmtId="0" fontId="0" fillId="9" borderId="6" xfId="0" applyFill="1" applyBorder="1" applyAlignment="1">
      <alignment horizontal="center"/>
    </xf>
    <xf numFmtId="0" fontId="48" fillId="0" borderId="7" xfId="0" applyFont="1" applyBorder="1" applyAlignment="1">
      <alignment horizontal="center"/>
    </xf>
    <xf numFmtId="0" fontId="41" fillId="0" borderId="8" xfId="0" applyFont="1" applyBorder="1" applyAlignment="1">
      <alignment horizontal="center"/>
    </xf>
    <xf numFmtId="0" fontId="41" fillId="0" borderId="9" xfId="0" applyFont="1" applyBorder="1" applyAlignment="1">
      <alignment horizontal="center"/>
    </xf>
    <xf numFmtId="0" fontId="48" fillId="0" borderId="7" xfId="31" applyFont="1" applyBorder="1" applyAlignment="1">
      <alignment horizontal="center"/>
    </xf>
    <xf numFmtId="0" fontId="41" fillId="0" borderId="8" xfId="31" applyFont="1" applyBorder="1" applyAlignment="1">
      <alignment horizontal="center"/>
    </xf>
    <xf numFmtId="0" fontId="41" fillId="0" borderId="9" xfId="31" applyFont="1" applyBorder="1" applyAlignment="1">
      <alignment horizontal="center"/>
    </xf>
  </cellXfs>
  <cellStyles count="119">
    <cellStyle name="1000-sep (2 dec) 2" xfId="12" xr:uid="{00000000-0005-0000-0000-000000000000}"/>
    <cellStyle name="1000-sep (2 dec) 2 2" xfId="13" xr:uid="{00000000-0005-0000-0000-000001000000}"/>
    <cellStyle name="1000-sep (2 dec) 2 2 2" xfId="14" xr:uid="{00000000-0005-0000-0000-000002000000}"/>
    <cellStyle name="1000-sep (2 dec) 2 3" xfId="15" xr:uid="{00000000-0005-0000-0000-000003000000}"/>
    <cellStyle name="1000-sep (2 dec) 2 4" xfId="16" xr:uid="{00000000-0005-0000-0000-000004000000}"/>
    <cellStyle name="1000-sep (2 dec) 2 5" xfId="17" xr:uid="{00000000-0005-0000-0000-000005000000}"/>
    <cellStyle name="20 % - Farve1" xfId="3" builtinId="30"/>
    <cellStyle name="40 % - Farve1" xfId="4" builtinId="31"/>
    <cellStyle name="40 % - Farve3" xfId="8" builtinId="39"/>
    <cellStyle name="Beregning" xfId="7" builtinId="22"/>
    <cellStyle name="Comma 2" xfId="117" xr:uid="{00000000-0005-0000-0000-00000A000000}"/>
    <cellStyle name="exapon n2" xfId="18" xr:uid="{00000000-0005-0000-0000-00000B000000}"/>
    <cellStyle name="exapon n2 2" xfId="19" xr:uid="{00000000-0005-0000-0000-00000C000000}"/>
    <cellStyle name="Hyperlink 2" xfId="20" xr:uid="{00000000-0005-0000-0000-00000D000000}"/>
    <cellStyle name="Hyperlink 2 2" xfId="21" xr:uid="{00000000-0005-0000-0000-00000E000000}"/>
    <cellStyle name="Hyperlink 3" xfId="22" xr:uid="{00000000-0005-0000-0000-00000F000000}"/>
    <cellStyle name="Hyperlink 4" xfId="23" xr:uid="{00000000-0005-0000-0000-000010000000}"/>
    <cellStyle name="Link" xfId="10" builtinId="8"/>
    <cellStyle name="Link 2" xfId="24" xr:uid="{00000000-0005-0000-0000-000012000000}"/>
    <cellStyle name="Link 3" xfId="25" xr:uid="{00000000-0005-0000-0000-000013000000}"/>
    <cellStyle name="Link 4" xfId="26" xr:uid="{00000000-0005-0000-0000-000014000000}"/>
    <cellStyle name="Link 5" xfId="27" xr:uid="{00000000-0005-0000-0000-000015000000}"/>
    <cellStyle name="Link 5 2" xfId="28" xr:uid="{00000000-0005-0000-0000-000016000000}"/>
    <cellStyle name="Link 6" xfId="29" xr:uid="{00000000-0005-0000-0000-000017000000}"/>
    <cellStyle name="Link 6 2" xfId="30" xr:uid="{00000000-0005-0000-0000-000018000000}"/>
    <cellStyle name="Normal" xfId="0" builtinId="0"/>
    <cellStyle name="Normal 10" xfId="31" xr:uid="{00000000-0005-0000-0000-00001A000000}"/>
    <cellStyle name="Normal 10 2" xfId="32" xr:uid="{00000000-0005-0000-0000-00001B000000}"/>
    <cellStyle name="Normal 11" xfId="33" xr:uid="{00000000-0005-0000-0000-00001C000000}"/>
    <cellStyle name="Normal 11 2" xfId="34" xr:uid="{00000000-0005-0000-0000-00001D000000}"/>
    <cellStyle name="Normal 11 3" xfId="35" xr:uid="{00000000-0005-0000-0000-00001E000000}"/>
    <cellStyle name="Normal 11 3 2" xfId="36" xr:uid="{00000000-0005-0000-0000-00001F000000}"/>
    <cellStyle name="Normal 11 4" xfId="11" xr:uid="{00000000-0005-0000-0000-000020000000}"/>
    <cellStyle name="Normal 11 5" xfId="37" xr:uid="{00000000-0005-0000-0000-000021000000}"/>
    <cellStyle name="Normal 12" xfId="38" xr:uid="{00000000-0005-0000-0000-000022000000}"/>
    <cellStyle name="Normal 12 2" xfId="39" xr:uid="{00000000-0005-0000-0000-000023000000}"/>
    <cellStyle name="Normal 13" xfId="40" xr:uid="{00000000-0005-0000-0000-000024000000}"/>
    <cellStyle name="Normal 14" xfId="41" xr:uid="{00000000-0005-0000-0000-000025000000}"/>
    <cellStyle name="Normal 15" xfId="42" xr:uid="{00000000-0005-0000-0000-000026000000}"/>
    <cellStyle name="Normal 16" xfId="43" xr:uid="{00000000-0005-0000-0000-000027000000}"/>
    <cellStyle name="Normal 2" xfId="1" xr:uid="{00000000-0005-0000-0000-000028000000}"/>
    <cellStyle name="Normal 2 2" xfId="44" xr:uid="{00000000-0005-0000-0000-000029000000}"/>
    <cellStyle name="Normal 2 3" xfId="45" xr:uid="{00000000-0005-0000-0000-00002A000000}"/>
    <cellStyle name="Normal 3" xfId="9" xr:uid="{00000000-0005-0000-0000-00002B000000}"/>
    <cellStyle name="Normal 3 2" xfId="46" xr:uid="{00000000-0005-0000-0000-00002C000000}"/>
    <cellStyle name="Normal 3 3" xfId="47" xr:uid="{00000000-0005-0000-0000-00002D000000}"/>
    <cellStyle name="Normal 3 4" xfId="48" xr:uid="{00000000-0005-0000-0000-00002E000000}"/>
    <cellStyle name="Normal 4" xfId="49" xr:uid="{00000000-0005-0000-0000-00002F000000}"/>
    <cellStyle name="Normal 4 2" xfId="50" xr:uid="{00000000-0005-0000-0000-000030000000}"/>
    <cellStyle name="Normal 4 2 2" xfId="51" xr:uid="{00000000-0005-0000-0000-000031000000}"/>
    <cellStyle name="Normal 4 2 2 2" xfId="52" xr:uid="{00000000-0005-0000-0000-000032000000}"/>
    <cellStyle name="Normal 4 2 2 2 2" xfId="53" xr:uid="{00000000-0005-0000-0000-000033000000}"/>
    <cellStyle name="Normal 4 2 2 2 3" xfId="54" xr:uid="{00000000-0005-0000-0000-000034000000}"/>
    <cellStyle name="Normal 4 2 2 2 4" xfId="55" xr:uid="{00000000-0005-0000-0000-000035000000}"/>
    <cellStyle name="Normal 4 2 2 3" xfId="56" xr:uid="{00000000-0005-0000-0000-000036000000}"/>
    <cellStyle name="Normal 4 2 2 4" xfId="57" xr:uid="{00000000-0005-0000-0000-000037000000}"/>
    <cellStyle name="Normal 4 2 2 5" xfId="58" xr:uid="{00000000-0005-0000-0000-000038000000}"/>
    <cellStyle name="Normal 4 2 3" xfId="59" xr:uid="{00000000-0005-0000-0000-000039000000}"/>
    <cellStyle name="Normal 4 2 3 2" xfId="60" xr:uid="{00000000-0005-0000-0000-00003A000000}"/>
    <cellStyle name="Normal 4 2 3 3" xfId="61" xr:uid="{00000000-0005-0000-0000-00003B000000}"/>
    <cellStyle name="Normal 4 2 3 4" xfId="62" xr:uid="{00000000-0005-0000-0000-00003C000000}"/>
    <cellStyle name="Normal 4 2 4" xfId="63" xr:uid="{00000000-0005-0000-0000-00003D000000}"/>
    <cellStyle name="Normal 4 2 5" xfId="64" xr:uid="{00000000-0005-0000-0000-00003E000000}"/>
    <cellStyle name="Normal 4 2 6" xfId="65" xr:uid="{00000000-0005-0000-0000-00003F000000}"/>
    <cellStyle name="Normal 4 3" xfId="66" xr:uid="{00000000-0005-0000-0000-000040000000}"/>
    <cellStyle name="Normal 4 3 2" xfId="67" xr:uid="{00000000-0005-0000-0000-000041000000}"/>
    <cellStyle name="Normal 4 3 2 2" xfId="68" xr:uid="{00000000-0005-0000-0000-000042000000}"/>
    <cellStyle name="Normal 4 3 2 3" xfId="69" xr:uid="{00000000-0005-0000-0000-000043000000}"/>
    <cellStyle name="Normal 4 3 2 4" xfId="70" xr:uid="{00000000-0005-0000-0000-000044000000}"/>
    <cellStyle name="Normal 4 3 3" xfId="71" xr:uid="{00000000-0005-0000-0000-000045000000}"/>
    <cellStyle name="Normal 4 3 4" xfId="72" xr:uid="{00000000-0005-0000-0000-000046000000}"/>
    <cellStyle name="Normal 4 3 5" xfId="73" xr:uid="{00000000-0005-0000-0000-000047000000}"/>
    <cellStyle name="Normal 4 4" xfId="74" xr:uid="{00000000-0005-0000-0000-000048000000}"/>
    <cellStyle name="Normal 4 4 2" xfId="75" xr:uid="{00000000-0005-0000-0000-000049000000}"/>
    <cellStyle name="Normal 4 4 3" xfId="76" xr:uid="{00000000-0005-0000-0000-00004A000000}"/>
    <cellStyle name="Normal 4 4 4" xfId="77" xr:uid="{00000000-0005-0000-0000-00004B000000}"/>
    <cellStyle name="Normal 4 5" xfId="78" xr:uid="{00000000-0005-0000-0000-00004C000000}"/>
    <cellStyle name="Normal 4 6" xfId="79" xr:uid="{00000000-0005-0000-0000-00004D000000}"/>
    <cellStyle name="Normal 4 7" xfId="80" xr:uid="{00000000-0005-0000-0000-00004E000000}"/>
    <cellStyle name="Normal 5" xfId="81" xr:uid="{00000000-0005-0000-0000-00004F000000}"/>
    <cellStyle name="Normal 5 2" xfId="82" xr:uid="{00000000-0005-0000-0000-000050000000}"/>
    <cellStyle name="Normal 6" xfId="83" xr:uid="{00000000-0005-0000-0000-000051000000}"/>
    <cellStyle name="Normal 6 2" xfId="84" xr:uid="{00000000-0005-0000-0000-000052000000}"/>
    <cellStyle name="Normal 6 2 2" xfId="85" xr:uid="{00000000-0005-0000-0000-000053000000}"/>
    <cellStyle name="Normal 6 2 2 2" xfId="86" xr:uid="{00000000-0005-0000-0000-000054000000}"/>
    <cellStyle name="Normal 6 2 2 3" xfId="87" xr:uid="{00000000-0005-0000-0000-000055000000}"/>
    <cellStyle name="Normal 6 2 2 4" xfId="88" xr:uid="{00000000-0005-0000-0000-000056000000}"/>
    <cellStyle name="Normal 6 2 3" xfId="89" xr:uid="{00000000-0005-0000-0000-000057000000}"/>
    <cellStyle name="Normal 6 2 4" xfId="90" xr:uid="{00000000-0005-0000-0000-000058000000}"/>
    <cellStyle name="Normal 6 2 5" xfId="91" xr:uid="{00000000-0005-0000-0000-000059000000}"/>
    <cellStyle name="Normal 6 3" xfId="92" xr:uid="{00000000-0005-0000-0000-00005A000000}"/>
    <cellStyle name="Normal 6 3 2" xfId="93" xr:uid="{00000000-0005-0000-0000-00005B000000}"/>
    <cellStyle name="Normal 6 3 3" xfId="94" xr:uid="{00000000-0005-0000-0000-00005C000000}"/>
    <cellStyle name="Normal 6 3 4" xfId="95" xr:uid="{00000000-0005-0000-0000-00005D000000}"/>
    <cellStyle name="Normal 6 4" xfId="96" xr:uid="{00000000-0005-0000-0000-00005E000000}"/>
    <cellStyle name="Normal 6 5" xfId="97" xr:uid="{00000000-0005-0000-0000-00005F000000}"/>
    <cellStyle name="Normal 6 6" xfId="98" xr:uid="{00000000-0005-0000-0000-000060000000}"/>
    <cellStyle name="Normal 7" xfId="99" xr:uid="{00000000-0005-0000-0000-000061000000}"/>
    <cellStyle name="Normal 7 2" xfId="100" xr:uid="{00000000-0005-0000-0000-000062000000}"/>
    <cellStyle name="Normal 8" xfId="101" xr:uid="{00000000-0005-0000-0000-000063000000}"/>
    <cellStyle name="Normal 8 2" xfId="102" xr:uid="{00000000-0005-0000-0000-000064000000}"/>
    <cellStyle name="Normal 8 2 2" xfId="103" xr:uid="{00000000-0005-0000-0000-000065000000}"/>
    <cellStyle name="Normal 8 2 3" xfId="104" xr:uid="{00000000-0005-0000-0000-000066000000}"/>
    <cellStyle name="Normal 8 2 4" xfId="105" xr:uid="{00000000-0005-0000-0000-000067000000}"/>
    <cellStyle name="Normal 8 3" xfId="106" xr:uid="{00000000-0005-0000-0000-000068000000}"/>
    <cellStyle name="Normal 8 4" xfId="107" xr:uid="{00000000-0005-0000-0000-000069000000}"/>
    <cellStyle name="Normal 8 5" xfId="108" xr:uid="{00000000-0005-0000-0000-00006A000000}"/>
    <cellStyle name="Normal 9" xfId="109" xr:uid="{00000000-0005-0000-0000-00006B000000}"/>
    <cellStyle name="Normal 9 2" xfId="110" xr:uid="{00000000-0005-0000-0000-00006C000000}"/>
    <cellStyle name="Normal 9 2 2" xfId="111" xr:uid="{00000000-0005-0000-0000-00006D000000}"/>
    <cellStyle name="Normal 9 2 3" xfId="112" xr:uid="{00000000-0005-0000-0000-00006E000000}"/>
    <cellStyle name="Normal 9 2 4" xfId="113" xr:uid="{00000000-0005-0000-0000-00006F000000}"/>
    <cellStyle name="Normal 9 3" xfId="114" xr:uid="{00000000-0005-0000-0000-000070000000}"/>
    <cellStyle name="Normal 9 4" xfId="115" xr:uid="{00000000-0005-0000-0000-000071000000}"/>
    <cellStyle name="Normal 9 5" xfId="116" xr:uid="{00000000-0005-0000-0000-000072000000}"/>
    <cellStyle name="Normal_DID-list Jan-2007" xfId="2" xr:uid="{00000000-0005-0000-0000-000073000000}"/>
    <cellStyle name="Normal_Kemi udenfor DID-listen" xfId="118" xr:uid="{00000000-0005-0000-0000-000074000000}"/>
    <cellStyle name="Overskrift 1" xfId="5" builtinId="16"/>
    <cellStyle name="Overskrift 3" xfId="6" builtinId="18"/>
  </cellStyles>
  <dxfs count="8">
    <dxf>
      <fill>
        <patternFill>
          <bgColor theme="5"/>
        </patternFill>
      </fill>
    </dxf>
    <dxf>
      <fill>
        <patternFill>
          <bgColor theme="6" tint="0.39994506668294322"/>
        </patternFill>
      </fill>
    </dxf>
    <dxf>
      <fill>
        <patternFill>
          <bgColor rgb="FFFF0000"/>
        </patternFill>
      </fill>
    </dxf>
    <dxf>
      <fill>
        <patternFill>
          <bgColor rgb="FFFFFF00"/>
        </patternFill>
      </fill>
    </dxf>
    <dxf>
      <fill>
        <patternFill>
          <bgColor theme="5"/>
        </patternFill>
      </fill>
    </dxf>
    <dxf>
      <fill>
        <patternFill>
          <bgColor theme="6" tint="0.39994506668294322"/>
        </patternFill>
      </fill>
    </dxf>
    <dxf>
      <fill>
        <patternFill>
          <bgColor rgb="FFFF0000"/>
        </patternFill>
      </fill>
    </dxf>
    <dxf>
      <fill>
        <patternFill>
          <bgColor rgb="FFFFFF00"/>
        </patternFill>
      </fill>
    </dxf>
  </dxfs>
  <tableStyles count="0" defaultTableStyle="TableStyleMedium9" defaultPivotStyle="PivotStyleLight16"/>
  <colors>
    <mruColors>
      <color rgb="FFFFFFFF"/>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4</xdr:row>
      <xdr:rowOff>0</xdr:rowOff>
    </xdr:from>
    <xdr:to>
      <xdr:col>0</xdr:col>
      <xdr:colOff>6266667</xdr:colOff>
      <xdr:row>4</xdr:row>
      <xdr:rowOff>838095</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4781550"/>
          <a:ext cx="6266667" cy="83809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131</xdr:row>
      <xdr:rowOff>0</xdr:rowOff>
    </xdr:from>
    <xdr:to>
      <xdr:col>2</xdr:col>
      <xdr:colOff>66675</xdr:colOff>
      <xdr:row>131</xdr:row>
      <xdr:rowOff>66675</xdr:rowOff>
    </xdr:to>
    <xdr:pic>
      <xdr:nvPicPr>
        <xdr:cNvPr id="2" name="Bilde 1" descr="Yes">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21497925"/>
          <a:ext cx="66675" cy="66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130</xdr:row>
      <xdr:rowOff>0</xdr:rowOff>
    </xdr:from>
    <xdr:to>
      <xdr:col>2</xdr:col>
      <xdr:colOff>66675</xdr:colOff>
      <xdr:row>130</xdr:row>
      <xdr:rowOff>66675</xdr:rowOff>
    </xdr:to>
    <xdr:pic>
      <xdr:nvPicPr>
        <xdr:cNvPr id="3" name="Bilde 1" descr="Yes">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21355050"/>
          <a:ext cx="66675" cy="66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www.heraproject.com/files/36-F-05-Shor_H2O2_version1.pdf" TargetMode="External"/><Relationship Id="rId1" Type="http://schemas.openxmlformats.org/officeDocument/2006/relationships/hyperlink" Target="file:///C:\Users\TPE\AppData\Local\Microsoft\Windows\RGO.ECOLABEL\AppData\Roaming\Microsoft\Excel\Arbejdsmappe%20DID-listen\DID_revision_input_DID1169.xlsx" TargetMode="External"/><Relationship Id="rId4"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1"/>
  <dimension ref="A1:A14"/>
  <sheetViews>
    <sheetView zoomScaleNormal="100" workbookViewId="0">
      <selection activeCell="A3" sqref="A3"/>
    </sheetView>
  </sheetViews>
  <sheetFormatPr defaultColWidth="9.140625" defaultRowHeight="12.75"/>
  <cols>
    <col min="1" max="1" width="131.5703125" customWidth="1"/>
  </cols>
  <sheetData>
    <row r="1" spans="1:1" ht="21.75" customHeight="1" thickBot="1">
      <c r="A1" s="30" t="s">
        <v>154</v>
      </c>
    </row>
    <row r="2" spans="1:1" ht="21" thickTop="1" thickBot="1">
      <c r="A2" s="106"/>
    </row>
    <row r="3" spans="1:1" ht="340.9" customHeight="1" thickTop="1">
      <c r="A3" s="27" t="s">
        <v>293</v>
      </c>
    </row>
    <row r="4" spans="1:1" ht="46.9" customHeight="1" thickBot="1">
      <c r="A4" s="32" t="s">
        <v>142</v>
      </c>
    </row>
    <row r="5" spans="1:1" ht="66" customHeight="1">
      <c r="A5" s="28"/>
    </row>
    <row r="6" spans="1:1" ht="30">
      <c r="A6" s="66" t="s">
        <v>162</v>
      </c>
    </row>
    <row r="7" spans="1:1" ht="30">
      <c r="A7" s="67" t="s">
        <v>163</v>
      </c>
    </row>
    <row r="8" spans="1:1">
      <c r="A8" s="33"/>
    </row>
    <row r="9" spans="1:1" ht="20.25" thickBot="1">
      <c r="A9" s="31" t="s">
        <v>144</v>
      </c>
    </row>
    <row r="10" spans="1:1" ht="84" customHeight="1" thickTop="1">
      <c r="A10" s="28" t="s">
        <v>385</v>
      </c>
    </row>
    <row r="11" spans="1:1">
      <c r="A11" s="33"/>
    </row>
    <row r="12" spans="1:1">
      <c r="A12" s="33"/>
    </row>
    <row r="13" spans="1:1" ht="37.15" customHeight="1" thickBot="1">
      <c r="A13" s="31" t="s">
        <v>145</v>
      </c>
    </row>
    <row r="14" spans="1:1" ht="13.5" thickTop="1">
      <c r="A14" s="28" t="s">
        <v>146</v>
      </c>
    </row>
  </sheetData>
  <customSheetViews>
    <customSheetView guid="{94BE19D9-FC8D-41A1-8D7D-427542EADFBC}">
      <selection activeCell="C10" sqref="C10"/>
      <pageMargins left="0.7" right="0.7" top="0.75" bottom="0.75" header="0.3" footer="0.3"/>
      <pageSetup paperSize="9" orientation="portrait" verticalDpi="0" r:id="rId1"/>
    </customSheetView>
  </customSheetViews>
  <pageMargins left="0.7" right="0.7" top="0.75" bottom="0.75" header="0.3" footer="0.3"/>
  <pageSetup paperSize="9" orientation="portrait" verticalDpi="0"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2"/>
  <dimension ref="A1:V47"/>
  <sheetViews>
    <sheetView topLeftCell="F1" zoomScale="80" zoomScaleNormal="80" workbookViewId="0">
      <selection activeCell="J6" sqref="J6"/>
    </sheetView>
  </sheetViews>
  <sheetFormatPr defaultColWidth="9.140625" defaultRowHeight="12.75"/>
  <cols>
    <col min="1" max="1" width="26.7109375" customWidth="1"/>
    <col min="2" max="2" width="26.42578125" customWidth="1"/>
    <col min="3" max="3" width="29.42578125" customWidth="1"/>
    <col min="4" max="4" width="13" customWidth="1"/>
    <col min="5" max="5" width="36.85546875" customWidth="1"/>
    <col min="6" max="6" width="22.85546875" customWidth="1"/>
    <col min="7" max="7" width="11.85546875" customWidth="1"/>
    <col min="8" max="8" width="12" customWidth="1"/>
    <col min="9" max="12" width="12.28515625" customWidth="1"/>
    <col min="13" max="13" width="14" customWidth="1"/>
    <col min="14" max="14" width="13.85546875" customWidth="1"/>
    <col min="15" max="15" width="20" customWidth="1"/>
    <col min="16" max="16" width="20.42578125" customWidth="1"/>
    <col min="17" max="19" width="20.5703125" customWidth="1"/>
    <col min="20" max="20" width="19.140625" customWidth="1"/>
    <col min="21" max="21" width="12.85546875" customWidth="1"/>
    <col min="22" max="22" width="34.28515625" customWidth="1"/>
  </cols>
  <sheetData>
    <row r="1" spans="1:22" ht="15">
      <c r="A1" s="3" t="s">
        <v>156</v>
      </c>
      <c r="B1" s="1"/>
      <c r="C1" s="7"/>
      <c r="D1" s="7"/>
      <c r="E1" s="7"/>
      <c r="F1" s="7"/>
      <c r="G1" s="7"/>
      <c r="H1" s="7"/>
      <c r="I1" s="7"/>
      <c r="J1" s="7"/>
      <c r="K1" s="7"/>
      <c r="L1" s="7"/>
      <c r="M1" s="7"/>
      <c r="N1" s="7"/>
      <c r="O1" s="7"/>
      <c r="P1" s="7"/>
      <c r="Q1" s="7"/>
      <c r="R1" s="7"/>
      <c r="S1" s="7"/>
      <c r="T1" s="7"/>
      <c r="U1" s="7"/>
      <c r="V1" s="7"/>
    </row>
    <row r="2" spans="1:22" ht="15">
      <c r="A2" s="3" t="s">
        <v>152</v>
      </c>
      <c r="B2" s="2"/>
      <c r="C2" s="7"/>
      <c r="D2" s="7"/>
      <c r="E2" s="7"/>
      <c r="F2" s="7"/>
      <c r="G2" s="7"/>
      <c r="H2" s="7"/>
      <c r="I2" s="7"/>
      <c r="J2" s="7"/>
      <c r="K2" s="7"/>
      <c r="L2" s="7"/>
      <c r="M2" s="7"/>
      <c r="N2" s="7"/>
      <c r="O2" s="7"/>
      <c r="P2" s="7"/>
      <c r="Q2" s="7"/>
      <c r="R2" s="7"/>
      <c r="S2" s="7"/>
      <c r="T2" s="7"/>
      <c r="U2" s="7"/>
      <c r="V2" s="7"/>
    </row>
    <row r="3" spans="1:22" ht="15">
      <c r="A3" s="3" t="s">
        <v>153</v>
      </c>
      <c r="B3" s="1"/>
      <c r="C3" s="7"/>
      <c r="D3" s="7"/>
      <c r="E3" s="7"/>
      <c r="F3" s="7"/>
      <c r="G3" s="7"/>
      <c r="H3" s="7"/>
      <c r="I3" s="7"/>
      <c r="J3" s="7"/>
      <c r="K3" s="7"/>
      <c r="L3" s="7"/>
      <c r="M3" s="7"/>
      <c r="N3" s="7"/>
      <c r="O3" s="7"/>
      <c r="P3" s="7"/>
      <c r="Q3" s="7"/>
      <c r="R3" s="7"/>
      <c r="S3" s="7"/>
      <c r="T3" s="7"/>
      <c r="U3" s="7"/>
      <c r="V3" s="7"/>
    </row>
    <row r="4" spans="1:22" ht="15">
      <c r="A4" s="3" t="s">
        <v>273</v>
      </c>
      <c r="B4" s="1"/>
      <c r="C4" s="71"/>
      <c r="D4" s="8"/>
      <c r="E4" s="8"/>
      <c r="F4" s="8"/>
      <c r="G4" s="8"/>
      <c r="H4" s="8"/>
      <c r="I4" s="8"/>
      <c r="J4" s="8"/>
      <c r="K4" s="8"/>
      <c r="L4" s="8"/>
      <c r="M4" s="8"/>
      <c r="N4" s="8"/>
      <c r="O4" s="8"/>
      <c r="P4" s="8"/>
      <c r="Q4" s="8"/>
      <c r="R4" s="8"/>
      <c r="S4" s="8"/>
      <c r="T4" s="8"/>
      <c r="U4" s="8"/>
      <c r="V4" s="8"/>
    </row>
    <row r="5" spans="1:22" ht="60.75" thickBot="1">
      <c r="A5" s="4" t="s">
        <v>158</v>
      </c>
      <c r="B5" s="5" t="s">
        <v>157</v>
      </c>
      <c r="C5" s="69" t="s">
        <v>155</v>
      </c>
      <c r="D5" s="5" t="s">
        <v>148</v>
      </c>
      <c r="E5" s="83" t="s">
        <v>280</v>
      </c>
      <c r="F5" s="83" t="s">
        <v>278</v>
      </c>
      <c r="G5" s="6" t="s">
        <v>149</v>
      </c>
      <c r="H5" s="6" t="s">
        <v>150</v>
      </c>
      <c r="I5" s="68" t="s">
        <v>270</v>
      </c>
      <c r="J5" s="252" t="s">
        <v>380</v>
      </c>
      <c r="K5" s="251" t="s">
        <v>379</v>
      </c>
      <c r="L5" s="263" t="s">
        <v>392</v>
      </c>
      <c r="M5" s="9" t="s">
        <v>143</v>
      </c>
      <c r="N5" s="6" t="s">
        <v>151</v>
      </c>
      <c r="O5" s="259" t="s">
        <v>387</v>
      </c>
      <c r="P5" s="259" t="s">
        <v>388</v>
      </c>
      <c r="Q5" s="259" t="s">
        <v>389</v>
      </c>
      <c r="R5" s="259" t="s">
        <v>390</v>
      </c>
      <c r="S5" s="259" t="s">
        <v>391</v>
      </c>
      <c r="T5" s="107" t="s">
        <v>297</v>
      </c>
      <c r="U5" s="107" t="s">
        <v>298</v>
      </c>
      <c r="V5" s="10" t="s">
        <v>147</v>
      </c>
    </row>
    <row r="6" spans="1:22" ht="15.75" thickTop="1">
      <c r="A6" s="11"/>
      <c r="B6" s="25"/>
      <c r="C6" s="12"/>
      <c r="D6" s="17"/>
      <c r="E6" s="19"/>
      <c r="F6" s="22"/>
      <c r="G6" s="22"/>
      <c r="H6" s="22"/>
      <c r="I6" s="22"/>
      <c r="J6" s="22"/>
      <c r="K6" s="22"/>
      <c r="L6" s="22"/>
      <c r="M6" s="17"/>
      <c r="N6" s="22"/>
      <c r="O6" s="84"/>
      <c r="P6" s="84"/>
      <c r="Q6" s="84"/>
      <c r="R6" s="84"/>
      <c r="S6" s="84"/>
      <c r="T6" s="17"/>
      <c r="U6" s="17"/>
      <c r="V6" s="17"/>
    </row>
    <row r="7" spans="1:22" ht="15">
      <c r="A7" s="13"/>
      <c r="B7" s="26"/>
      <c r="C7" s="260"/>
      <c r="D7" s="18"/>
      <c r="E7" s="261"/>
      <c r="F7" s="23"/>
      <c r="G7" s="23"/>
      <c r="H7" s="23"/>
      <c r="I7" s="262"/>
      <c r="J7" s="262"/>
      <c r="K7" s="262"/>
      <c r="L7" s="262"/>
      <c r="M7" s="18"/>
      <c r="N7" s="23"/>
      <c r="O7" s="85"/>
      <c r="P7" s="85"/>
      <c r="Q7" s="85"/>
      <c r="R7" s="85"/>
      <c r="S7" s="85"/>
      <c r="T7" s="18"/>
      <c r="U7" s="18"/>
      <c r="V7" s="18"/>
    </row>
    <row r="8" spans="1:22" ht="15">
      <c r="A8" s="13"/>
      <c r="B8" s="13"/>
      <c r="C8" s="13"/>
      <c r="D8" s="18"/>
      <c r="E8" s="20"/>
      <c r="F8" s="23"/>
      <c r="G8" s="23"/>
      <c r="H8" s="23"/>
      <c r="I8" s="23"/>
      <c r="J8" s="23"/>
      <c r="K8" s="23"/>
      <c r="L8" s="23"/>
      <c r="M8" s="18"/>
      <c r="N8" s="23"/>
      <c r="O8" s="86"/>
      <c r="P8" s="85"/>
      <c r="Q8" s="85"/>
      <c r="R8" s="85"/>
      <c r="S8" s="85"/>
      <c r="T8" s="18"/>
      <c r="U8" s="18"/>
      <c r="V8" s="18"/>
    </row>
    <row r="9" spans="1:22" ht="15">
      <c r="A9" s="14"/>
      <c r="B9" s="14"/>
      <c r="C9" s="14"/>
      <c r="D9" s="18"/>
      <c r="E9" s="21"/>
      <c r="F9" s="23"/>
      <c r="G9" s="23"/>
      <c r="H9" s="23"/>
      <c r="I9" s="24"/>
      <c r="J9" s="24"/>
      <c r="K9" s="24"/>
      <c r="L9" s="24"/>
      <c r="M9" s="18"/>
      <c r="N9" s="23"/>
      <c r="O9" s="86"/>
      <c r="P9" s="85"/>
      <c r="Q9" s="85"/>
      <c r="R9" s="85"/>
      <c r="S9" s="85"/>
      <c r="T9" s="18"/>
      <c r="U9" s="18"/>
      <c r="V9" s="18"/>
    </row>
    <row r="10" spans="1:22" ht="15">
      <c r="A10" s="15"/>
      <c r="B10" s="15"/>
      <c r="C10" s="16"/>
      <c r="D10" s="18"/>
      <c r="E10" s="253"/>
      <c r="F10" s="23"/>
      <c r="G10" s="23"/>
      <c r="H10" s="23"/>
      <c r="I10" s="24"/>
      <c r="J10" s="24"/>
      <c r="K10" s="24"/>
      <c r="L10" s="24"/>
      <c r="M10" s="18"/>
      <c r="N10" s="23"/>
      <c r="O10" s="85"/>
      <c r="P10" s="85"/>
      <c r="Q10" s="85"/>
      <c r="R10" s="85"/>
      <c r="S10" s="85"/>
      <c r="T10" s="18"/>
      <c r="U10" s="18"/>
      <c r="V10" s="18"/>
    </row>
    <row r="11" spans="1:22" ht="15">
      <c r="A11" s="15"/>
      <c r="B11" s="15"/>
      <c r="C11" s="15"/>
      <c r="D11" s="18"/>
      <c r="E11" s="20"/>
      <c r="F11" s="23"/>
      <c r="G11" s="23"/>
      <c r="H11" s="23"/>
      <c r="I11" s="23"/>
      <c r="J11" s="23"/>
      <c r="K11" s="23"/>
      <c r="L11" s="23"/>
      <c r="M11" s="18"/>
      <c r="N11" s="23"/>
      <c r="O11" s="254"/>
      <c r="P11" s="85"/>
      <c r="Q11" s="85"/>
      <c r="R11" s="85"/>
      <c r="S11" s="85"/>
      <c r="T11" s="18"/>
      <c r="U11" s="18"/>
      <c r="V11" s="18"/>
    </row>
    <row r="12" spans="1:22" ht="15">
      <c r="A12" s="15"/>
      <c r="B12" s="15"/>
      <c r="C12" s="16"/>
      <c r="D12" s="18"/>
      <c r="E12" s="20"/>
      <c r="F12" s="23"/>
      <c r="G12" s="23"/>
      <c r="H12" s="23"/>
      <c r="I12" s="23"/>
      <c r="J12" s="23"/>
      <c r="K12" s="23"/>
      <c r="L12" s="23"/>
      <c r="M12" s="18"/>
      <c r="N12" s="23"/>
      <c r="O12" s="85"/>
      <c r="P12" s="85"/>
      <c r="Q12" s="85"/>
      <c r="R12" s="85"/>
      <c r="S12" s="85"/>
      <c r="T12" s="18"/>
      <c r="U12" s="18"/>
      <c r="V12" s="18"/>
    </row>
    <row r="13" spans="1:22" ht="15">
      <c r="A13" s="15"/>
      <c r="B13" s="15"/>
      <c r="C13" s="15"/>
      <c r="D13" s="18"/>
      <c r="E13" s="20"/>
      <c r="F13" s="23"/>
      <c r="G13" s="23"/>
      <c r="H13" s="23"/>
      <c r="I13" s="23"/>
      <c r="J13" s="23"/>
      <c r="K13" s="23"/>
      <c r="L13" s="23"/>
      <c r="M13" s="18"/>
      <c r="N13" s="23"/>
      <c r="O13" s="85"/>
      <c r="P13" s="85"/>
      <c r="Q13" s="85"/>
      <c r="R13" s="85"/>
      <c r="S13" s="85"/>
      <c r="T13" s="18"/>
      <c r="U13" s="18"/>
      <c r="V13" s="18"/>
    </row>
    <row r="14" spans="1:22" ht="15">
      <c r="A14" s="15"/>
      <c r="B14" s="15"/>
      <c r="C14" s="15"/>
      <c r="D14" s="18"/>
      <c r="E14" s="20"/>
      <c r="F14" s="23"/>
      <c r="G14" s="23"/>
      <c r="H14" s="23"/>
      <c r="I14" s="23"/>
      <c r="J14" s="23"/>
      <c r="K14" s="23"/>
      <c r="L14" s="23"/>
      <c r="M14" s="18"/>
      <c r="N14" s="23"/>
      <c r="O14" s="85"/>
      <c r="P14" s="85"/>
      <c r="Q14" s="85"/>
      <c r="R14" s="85"/>
      <c r="S14" s="85"/>
      <c r="T14" s="18"/>
      <c r="U14" s="18"/>
      <c r="V14" s="18"/>
    </row>
    <row r="15" spans="1:22" ht="15">
      <c r="A15" s="15"/>
      <c r="B15" s="15"/>
      <c r="C15" s="15"/>
      <c r="D15" s="18"/>
      <c r="E15" s="20"/>
      <c r="F15" s="23"/>
      <c r="G15" s="23"/>
      <c r="H15" s="23"/>
      <c r="I15" s="23"/>
      <c r="J15" s="23"/>
      <c r="K15" s="23"/>
      <c r="L15" s="23"/>
      <c r="M15" s="18"/>
      <c r="N15" s="23"/>
      <c r="O15" s="85"/>
      <c r="P15" s="85"/>
      <c r="Q15" s="85"/>
      <c r="R15" s="85"/>
      <c r="S15" s="85"/>
      <c r="T15" s="18"/>
      <c r="U15" s="18"/>
      <c r="V15" s="18"/>
    </row>
    <row r="16" spans="1:22" ht="15">
      <c r="A16" s="15"/>
      <c r="B16" s="15"/>
      <c r="C16" s="15"/>
      <c r="D16" s="18"/>
      <c r="E16" s="20"/>
      <c r="F16" s="23"/>
      <c r="G16" s="23"/>
      <c r="H16" s="23"/>
      <c r="I16" s="23"/>
      <c r="J16" s="23"/>
      <c r="K16" s="23"/>
      <c r="L16" s="23"/>
      <c r="M16" s="18"/>
      <c r="N16" s="23"/>
      <c r="O16" s="85"/>
      <c r="P16" s="85"/>
      <c r="Q16" s="85"/>
      <c r="R16" s="85"/>
      <c r="S16" s="85"/>
      <c r="T16" s="18"/>
      <c r="U16" s="18"/>
      <c r="V16" s="18"/>
    </row>
    <row r="17" spans="1:22" ht="15">
      <c r="A17" s="15"/>
      <c r="B17" s="15"/>
      <c r="C17" s="15"/>
      <c r="D17" s="18"/>
      <c r="E17" s="20"/>
      <c r="F17" s="23"/>
      <c r="G17" s="23"/>
      <c r="H17" s="23"/>
      <c r="I17" s="23"/>
      <c r="J17" s="23"/>
      <c r="K17" s="23"/>
      <c r="L17" s="23"/>
      <c r="M17" s="18"/>
      <c r="N17" s="23"/>
      <c r="O17" s="85"/>
      <c r="P17" s="85"/>
      <c r="Q17" s="85"/>
      <c r="R17" s="85"/>
      <c r="S17" s="85"/>
      <c r="T17" s="18"/>
      <c r="U17" s="18"/>
      <c r="V17" s="18"/>
    </row>
    <row r="18" spans="1:22" ht="15">
      <c r="A18" s="15"/>
      <c r="B18" s="15"/>
      <c r="C18" s="15"/>
      <c r="D18" s="18"/>
      <c r="E18" s="20"/>
      <c r="F18" s="23"/>
      <c r="G18" s="23"/>
      <c r="H18" s="23"/>
      <c r="I18" s="23"/>
      <c r="J18" s="23"/>
      <c r="K18" s="23"/>
      <c r="L18" s="23"/>
      <c r="M18" s="18"/>
      <c r="N18" s="23"/>
      <c r="O18" s="85"/>
      <c r="P18" s="85"/>
      <c r="Q18" s="85"/>
      <c r="R18" s="85"/>
      <c r="S18" s="85"/>
      <c r="T18" s="18"/>
      <c r="U18" s="18"/>
      <c r="V18" s="18"/>
    </row>
    <row r="19" spans="1:22" ht="15">
      <c r="A19" s="15"/>
      <c r="B19" s="15"/>
      <c r="C19" s="15"/>
      <c r="D19" s="18"/>
      <c r="E19" s="20"/>
      <c r="F19" s="23"/>
      <c r="G19" s="23"/>
      <c r="H19" s="23"/>
      <c r="I19" s="23"/>
      <c r="J19" s="23"/>
      <c r="K19" s="23"/>
      <c r="L19" s="23"/>
      <c r="M19" s="18"/>
      <c r="N19" s="23"/>
      <c r="O19" s="85"/>
      <c r="P19" s="85"/>
      <c r="Q19" s="85"/>
      <c r="R19" s="85"/>
      <c r="S19" s="85"/>
      <c r="T19" s="18"/>
      <c r="U19" s="18"/>
      <c r="V19" s="18"/>
    </row>
    <row r="20" spans="1:22" ht="15">
      <c r="A20" s="15"/>
      <c r="B20" s="15"/>
      <c r="C20" s="15"/>
      <c r="D20" s="18"/>
      <c r="E20" s="20"/>
      <c r="F20" s="23"/>
      <c r="G20" s="23"/>
      <c r="H20" s="23"/>
      <c r="I20" s="23"/>
      <c r="J20" s="23"/>
      <c r="K20" s="23"/>
      <c r="L20" s="23"/>
      <c r="M20" s="18"/>
      <c r="N20" s="23"/>
      <c r="O20" s="85"/>
      <c r="P20" s="85"/>
      <c r="Q20" s="85"/>
      <c r="R20" s="85"/>
      <c r="S20" s="85"/>
      <c r="T20" s="18"/>
      <c r="U20" s="18"/>
      <c r="V20" s="18"/>
    </row>
    <row r="21" spans="1:22" ht="15">
      <c r="A21" s="15"/>
      <c r="B21" s="15"/>
      <c r="C21" s="15"/>
      <c r="D21" s="18"/>
      <c r="E21" s="20"/>
      <c r="F21" s="23"/>
      <c r="G21" s="23"/>
      <c r="H21" s="23"/>
      <c r="I21" s="23"/>
      <c r="J21" s="23"/>
      <c r="K21" s="23"/>
      <c r="L21" s="23"/>
      <c r="M21" s="18"/>
      <c r="N21" s="23"/>
      <c r="O21" s="85"/>
      <c r="P21" s="85"/>
      <c r="Q21" s="85"/>
      <c r="R21" s="85"/>
      <c r="S21" s="85"/>
      <c r="T21" s="18"/>
      <c r="U21" s="18"/>
      <c r="V21" s="18"/>
    </row>
    <row r="22" spans="1:22" ht="15">
      <c r="A22" s="15"/>
      <c r="B22" s="15"/>
      <c r="C22" s="15"/>
      <c r="D22" s="18"/>
      <c r="E22" s="20"/>
      <c r="F22" s="23"/>
      <c r="G22" s="23"/>
      <c r="H22" s="23"/>
      <c r="I22" s="23"/>
      <c r="J22" s="23"/>
      <c r="K22" s="23"/>
      <c r="L22" s="23"/>
      <c r="M22" s="18"/>
      <c r="N22" s="23"/>
      <c r="O22" s="85"/>
      <c r="P22" s="85"/>
      <c r="Q22" s="85"/>
      <c r="R22" s="85"/>
      <c r="S22" s="85"/>
      <c r="T22" s="18"/>
      <c r="U22" s="18"/>
      <c r="V22" s="18"/>
    </row>
    <row r="23" spans="1:22" ht="15">
      <c r="A23" s="15"/>
      <c r="B23" s="15"/>
      <c r="C23" s="15"/>
      <c r="D23" s="18"/>
      <c r="E23" s="20"/>
      <c r="F23" s="23"/>
      <c r="G23" s="23"/>
      <c r="H23" s="23"/>
      <c r="I23" s="23"/>
      <c r="J23" s="23"/>
      <c r="K23" s="23"/>
      <c r="L23" s="23"/>
      <c r="M23" s="18"/>
      <c r="N23" s="23"/>
      <c r="O23" s="85"/>
      <c r="P23" s="85"/>
      <c r="Q23" s="85"/>
      <c r="R23" s="85"/>
      <c r="S23" s="85"/>
      <c r="T23" s="18"/>
      <c r="U23" s="18"/>
      <c r="V23" s="18"/>
    </row>
    <row r="24" spans="1:22" ht="15">
      <c r="A24" s="15"/>
      <c r="B24" s="15"/>
      <c r="C24" s="15"/>
      <c r="D24" s="18"/>
      <c r="E24" s="20"/>
      <c r="F24" s="23"/>
      <c r="G24" s="23"/>
      <c r="H24" s="23"/>
      <c r="I24" s="23"/>
      <c r="J24" s="23"/>
      <c r="K24" s="23"/>
      <c r="L24" s="23"/>
      <c r="M24" s="18"/>
      <c r="N24" s="23"/>
      <c r="O24" s="85"/>
      <c r="P24" s="85"/>
      <c r="Q24" s="85"/>
      <c r="R24" s="85"/>
      <c r="S24" s="85"/>
      <c r="T24" s="18"/>
      <c r="U24" s="18"/>
      <c r="V24" s="18"/>
    </row>
    <row r="25" spans="1:22" ht="15">
      <c r="A25" s="15"/>
      <c r="B25" s="15"/>
      <c r="C25" s="15"/>
      <c r="D25" s="18"/>
      <c r="E25" s="20"/>
      <c r="F25" s="23"/>
      <c r="G25" s="23"/>
      <c r="H25" s="23"/>
      <c r="I25" s="23"/>
      <c r="J25" s="23"/>
      <c r="K25" s="23"/>
      <c r="L25" s="23"/>
      <c r="M25" s="18"/>
      <c r="N25" s="23"/>
      <c r="O25" s="85"/>
      <c r="P25" s="85"/>
      <c r="Q25" s="85"/>
      <c r="R25" s="85"/>
      <c r="S25" s="85"/>
      <c r="T25" s="18"/>
      <c r="U25" s="18"/>
      <c r="V25" s="18"/>
    </row>
    <row r="26" spans="1:22" ht="15">
      <c r="A26" s="15"/>
      <c r="B26" s="15"/>
      <c r="C26" s="15"/>
      <c r="D26" s="18"/>
      <c r="E26" s="20"/>
      <c r="F26" s="23"/>
      <c r="G26" s="23"/>
      <c r="H26" s="23"/>
      <c r="I26" s="23"/>
      <c r="J26" s="23"/>
      <c r="K26" s="23"/>
      <c r="L26" s="23"/>
      <c r="M26" s="18"/>
      <c r="N26" s="23"/>
      <c r="O26" s="85"/>
      <c r="P26" s="85"/>
      <c r="Q26" s="85"/>
      <c r="R26" s="85"/>
      <c r="S26" s="85"/>
      <c r="T26" s="18"/>
      <c r="U26" s="18"/>
      <c r="V26" s="18"/>
    </row>
    <row r="27" spans="1:22" ht="15">
      <c r="A27" s="15"/>
      <c r="B27" s="15"/>
      <c r="C27" s="15"/>
      <c r="D27" s="18"/>
      <c r="E27" s="20"/>
      <c r="F27" s="23"/>
      <c r="G27" s="23"/>
      <c r="H27" s="23"/>
      <c r="I27" s="23"/>
      <c r="J27" s="23"/>
      <c r="K27" s="23"/>
      <c r="L27" s="23"/>
      <c r="M27" s="18"/>
      <c r="N27" s="23"/>
      <c r="O27" s="85"/>
      <c r="P27" s="85"/>
      <c r="Q27" s="85"/>
      <c r="R27" s="85"/>
      <c r="S27" s="85"/>
      <c r="T27" s="18"/>
      <c r="U27" s="18"/>
      <c r="V27" s="18"/>
    </row>
    <row r="28" spans="1:22" ht="15">
      <c r="A28" s="15"/>
      <c r="B28" s="15"/>
      <c r="C28" s="15"/>
      <c r="D28" s="18"/>
      <c r="E28" s="20"/>
      <c r="F28" s="23"/>
      <c r="G28" s="23"/>
      <c r="H28" s="23"/>
      <c r="I28" s="23"/>
      <c r="J28" s="23"/>
      <c r="K28" s="23"/>
      <c r="L28" s="23"/>
      <c r="M28" s="18"/>
      <c r="N28" s="23"/>
      <c r="O28" s="85"/>
      <c r="P28" s="85"/>
      <c r="Q28" s="85"/>
      <c r="R28" s="85"/>
      <c r="S28" s="85"/>
      <c r="T28" s="18"/>
      <c r="U28" s="18"/>
      <c r="V28" s="18"/>
    </row>
    <row r="29" spans="1:22" ht="15">
      <c r="A29" s="15"/>
      <c r="B29" s="15"/>
      <c r="C29" s="15"/>
      <c r="D29" s="18"/>
      <c r="E29" s="20"/>
      <c r="F29" s="23"/>
      <c r="G29" s="23"/>
      <c r="H29" s="23"/>
      <c r="I29" s="23"/>
      <c r="J29" s="23"/>
      <c r="K29" s="23"/>
      <c r="L29" s="23"/>
      <c r="M29" s="18"/>
      <c r="N29" s="23"/>
      <c r="O29" s="85"/>
      <c r="P29" s="85"/>
      <c r="Q29" s="85"/>
      <c r="R29" s="85"/>
      <c r="S29" s="85"/>
      <c r="T29" s="18"/>
      <c r="U29" s="18"/>
      <c r="V29" s="18"/>
    </row>
    <row r="30" spans="1:22" ht="15">
      <c r="A30" s="15"/>
      <c r="B30" s="15"/>
      <c r="C30" s="15"/>
      <c r="D30" s="18"/>
      <c r="E30" s="20"/>
      <c r="F30" s="23"/>
      <c r="G30" s="23"/>
      <c r="H30" s="23"/>
      <c r="I30" s="23"/>
      <c r="J30" s="23"/>
      <c r="K30" s="23"/>
      <c r="L30" s="23"/>
      <c r="M30" s="18"/>
      <c r="N30" s="23"/>
      <c r="O30" s="85"/>
      <c r="P30" s="85"/>
      <c r="Q30" s="85"/>
      <c r="R30" s="85"/>
      <c r="S30" s="85"/>
      <c r="T30" s="18"/>
      <c r="U30" s="18"/>
      <c r="V30" s="18"/>
    </row>
    <row r="31" spans="1:22" ht="15">
      <c r="A31" s="15"/>
      <c r="B31" s="15"/>
      <c r="C31" s="15"/>
      <c r="D31" s="18"/>
      <c r="E31" s="20"/>
      <c r="F31" s="23"/>
      <c r="G31" s="23"/>
      <c r="H31" s="23"/>
      <c r="I31" s="23"/>
      <c r="J31" s="23"/>
      <c r="K31" s="23"/>
      <c r="L31" s="23"/>
      <c r="M31" s="18"/>
      <c r="N31" s="23"/>
      <c r="O31" s="85"/>
      <c r="P31" s="85"/>
      <c r="Q31" s="85"/>
      <c r="R31" s="85"/>
      <c r="S31" s="85"/>
      <c r="T31" s="18"/>
      <c r="U31" s="18"/>
      <c r="V31" s="18"/>
    </row>
    <row r="32" spans="1:22" ht="15">
      <c r="A32" s="15"/>
      <c r="B32" s="15"/>
      <c r="C32" s="15"/>
      <c r="D32" s="18"/>
      <c r="E32" s="20"/>
      <c r="F32" s="23"/>
      <c r="G32" s="23"/>
      <c r="H32" s="23"/>
      <c r="I32" s="23"/>
      <c r="J32" s="23"/>
      <c r="K32" s="23"/>
      <c r="L32" s="23"/>
      <c r="M32" s="18"/>
      <c r="N32" s="23"/>
      <c r="O32" s="85"/>
      <c r="P32" s="85"/>
      <c r="Q32" s="85"/>
      <c r="R32" s="85"/>
      <c r="S32" s="85"/>
      <c r="T32" s="18"/>
      <c r="U32" s="18"/>
      <c r="V32" s="18"/>
    </row>
    <row r="33" spans="1:22" ht="15">
      <c r="A33" s="15"/>
      <c r="B33" s="15"/>
      <c r="C33" s="15"/>
      <c r="D33" s="18"/>
      <c r="E33" s="20"/>
      <c r="F33" s="23"/>
      <c r="G33" s="23"/>
      <c r="H33" s="23"/>
      <c r="I33" s="23"/>
      <c r="J33" s="23"/>
      <c r="K33" s="23"/>
      <c r="L33" s="23"/>
      <c r="M33" s="18"/>
      <c r="N33" s="23"/>
      <c r="O33" s="85"/>
      <c r="P33" s="85"/>
      <c r="Q33" s="85"/>
      <c r="R33" s="85"/>
      <c r="S33" s="85"/>
      <c r="T33" s="18"/>
      <c r="U33" s="18"/>
      <c r="V33" s="18"/>
    </row>
    <row r="34" spans="1:22" ht="15">
      <c r="A34" s="15"/>
      <c r="B34" s="15"/>
      <c r="C34" s="15"/>
      <c r="D34" s="18"/>
      <c r="E34" s="20"/>
      <c r="F34" s="23"/>
      <c r="G34" s="23"/>
      <c r="H34" s="23"/>
      <c r="I34" s="23"/>
      <c r="J34" s="23"/>
      <c r="K34" s="23"/>
      <c r="L34" s="23"/>
      <c r="M34" s="18"/>
      <c r="N34" s="23"/>
      <c r="O34" s="85"/>
      <c r="P34" s="85"/>
      <c r="Q34" s="85"/>
      <c r="R34" s="85"/>
      <c r="S34" s="85"/>
      <c r="T34" s="18"/>
      <c r="U34" s="18"/>
      <c r="V34" s="18"/>
    </row>
    <row r="35" spans="1:22" ht="15">
      <c r="A35" s="15"/>
      <c r="B35" s="15"/>
      <c r="C35" s="15"/>
      <c r="D35" s="18"/>
      <c r="E35" s="20"/>
      <c r="F35" s="23"/>
      <c r="G35" s="23"/>
      <c r="H35" s="23"/>
      <c r="I35" s="23"/>
      <c r="J35" s="23"/>
      <c r="K35" s="23"/>
      <c r="L35" s="23"/>
      <c r="M35" s="18"/>
      <c r="N35" s="23"/>
      <c r="O35" s="85"/>
      <c r="P35" s="85"/>
      <c r="Q35" s="85"/>
      <c r="R35" s="85"/>
      <c r="S35" s="85"/>
      <c r="T35" s="18"/>
      <c r="U35" s="18"/>
      <c r="V35" s="18"/>
    </row>
    <row r="36" spans="1:22" ht="15">
      <c r="A36" s="15"/>
      <c r="B36" s="15"/>
      <c r="C36" s="15"/>
      <c r="D36" s="18"/>
      <c r="E36" s="20"/>
      <c r="F36" s="23"/>
      <c r="G36" s="23"/>
      <c r="H36" s="23"/>
      <c r="I36" s="23"/>
      <c r="J36" s="23"/>
      <c r="K36" s="23"/>
      <c r="L36" s="23"/>
      <c r="M36" s="18"/>
      <c r="N36" s="23"/>
      <c r="O36" s="85"/>
      <c r="P36" s="85"/>
      <c r="Q36" s="85"/>
      <c r="R36" s="85"/>
      <c r="S36" s="85"/>
      <c r="T36" s="18"/>
      <c r="U36" s="18"/>
      <c r="V36" s="18"/>
    </row>
    <row r="47" spans="1:22">
      <c r="E47" s="257"/>
    </row>
  </sheetData>
  <customSheetViews>
    <customSheetView guid="{94BE19D9-FC8D-41A1-8D7D-427542EADFBC}">
      <selection activeCell="B6" sqref="B6"/>
      <pageMargins left="0.7" right="0.7" top="0.75" bottom="0.75" header="0.3" footer="0.3"/>
      <pageSetup paperSize="9" orientation="portrait" verticalDpi="0" r:id="rId1"/>
    </customSheetView>
  </customSheetViews>
  <dataValidations disablePrompts="1" count="1">
    <dataValidation type="list" allowBlank="1" showInputMessage="1" showErrorMessage="1" sqref="B2" xr:uid="{00000000-0002-0000-0100-000000000000}">
      <formula1>#REF!</formula1>
    </dataValidation>
  </dataValidations>
  <pageMargins left="0.7" right="0.7" top="0.75" bottom="0.75" header="0.3" footer="0.3"/>
  <pageSetup paperSize="9" orientation="portrait" verticalDpi="0" r:id="rId2"/>
  <headerFooter>
    <oddHeader>&amp;L&amp;9Version 7, 20190326
Author Hans Henrik Halvbjørn/Tobias Hansen
Review Trine Pedersen/Cecilie Møller LArsen&amp;CFormula&amp;R&amp;8Cosmetic products, generation 3
Printed &amp;D</oddHeader>
  </headerFooter>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4"/>
  <dimension ref="A1:Q59"/>
  <sheetViews>
    <sheetView zoomScale="80" zoomScaleNormal="80" workbookViewId="0">
      <selection activeCell="L6" sqref="L6"/>
    </sheetView>
  </sheetViews>
  <sheetFormatPr defaultColWidth="9.140625" defaultRowHeight="12.75"/>
  <cols>
    <col min="1" max="1" width="8.7109375" customWidth="1"/>
    <col min="2" max="2" width="45.85546875" customWidth="1"/>
    <col min="3" max="3" width="38.140625" customWidth="1"/>
    <col min="4" max="4" width="34.42578125" customWidth="1"/>
    <col min="5" max="5" width="12.28515625" customWidth="1"/>
    <col min="6" max="6" width="16.42578125" customWidth="1"/>
    <col min="7" max="7" width="7.85546875" customWidth="1"/>
    <col min="8" max="8" width="11.7109375" customWidth="1"/>
    <col min="9" max="9" width="16.28515625" bestFit="1" customWidth="1"/>
    <col min="10" max="10" width="15.7109375" customWidth="1"/>
    <col min="11" max="11" width="13.5703125" customWidth="1"/>
    <col min="12" max="12" width="17.42578125" customWidth="1"/>
    <col min="13" max="13" width="13.7109375" customWidth="1"/>
    <col min="14" max="14" width="16.42578125" customWidth="1"/>
    <col min="15" max="15" width="14.42578125" bestFit="1" customWidth="1"/>
    <col min="16" max="16" width="28.28515625" customWidth="1"/>
  </cols>
  <sheetData>
    <row r="1" spans="1:17" ht="27.75" customHeight="1">
      <c r="A1" s="433" t="s">
        <v>384</v>
      </c>
      <c r="B1" s="433"/>
      <c r="C1" s="433"/>
      <c r="D1" s="433"/>
      <c r="E1" s="433"/>
      <c r="F1" s="433"/>
      <c r="G1" s="433"/>
      <c r="H1" s="433"/>
      <c r="I1" s="433"/>
      <c r="J1" s="40"/>
      <c r="K1" s="40"/>
      <c r="L1" s="40"/>
      <c r="M1" s="40"/>
      <c r="N1" s="40"/>
      <c r="O1" s="40"/>
      <c r="P1" s="40"/>
      <c r="Q1" s="40"/>
    </row>
    <row r="2" spans="1:17">
      <c r="A2" s="40"/>
      <c r="B2" s="40"/>
      <c r="C2" s="40"/>
      <c r="D2" s="40"/>
      <c r="E2" s="40"/>
      <c r="F2" s="40"/>
      <c r="G2" s="40"/>
      <c r="H2" s="40"/>
      <c r="I2" s="40"/>
      <c r="J2" s="40"/>
      <c r="K2" s="40"/>
      <c r="L2" s="40"/>
      <c r="M2" s="40"/>
      <c r="N2" s="40"/>
      <c r="O2" s="40"/>
      <c r="P2" s="40"/>
      <c r="Q2" s="40"/>
    </row>
    <row r="3" spans="1:17">
      <c r="A3" s="40"/>
      <c r="B3" s="41" t="s">
        <v>130</v>
      </c>
      <c r="C3" s="41"/>
      <c r="D3" s="42" t="str">
        <f>IF(Formula!B1=0,"",Formula!B1)</f>
        <v/>
      </c>
      <c r="E3" s="434" t="s">
        <v>272</v>
      </c>
      <c r="F3" s="435"/>
      <c r="G3" s="43" t="str">
        <f>IF(Formula!B4="","",Formula!B4)</f>
        <v/>
      </c>
      <c r="H3" s="33"/>
      <c r="I3" s="40"/>
      <c r="J3" s="40"/>
      <c r="K3" s="40"/>
      <c r="L3" s="40"/>
      <c r="M3" s="29"/>
      <c r="N3" s="40"/>
      <c r="O3" s="40"/>
      <c r="P3" s="40"/>
      <c r="Q3" s="40"/>
    </row>
    <row r="4" spans="1:17">
      <c r="A4" s="40"/>
      <c r="B4" s="44" t="s">
        <v>127</v>
      </c>
      <c r="C4" s="44"/>
      <c r="D4" s="42" t="str">
        <f>IF(Formula!B2=0,"",Formula!B2)</f>
        <v/>
      </c>
      <c r="E4" s="40"/>
      <c r="F4" s="40"/>
      <c r="G4" s="40"/>
      <c r="H4" s="40"/>
      <c r="I4" s="40"/>
      <c r="J4" s="40"/>
      <c r="K4" s="40"/>
      <c r="L4" s="40"/>
      <c r="M4" s="40"/>
      <c r="N4" s="40"/>
      <c r="O4" s="40"/>
      <c r="P4" s="40"/>
      <c r="Q4" s="40"/>
    </row>
    <row r="5" spans="1:17" ht="25.5">
      <c r="A5" s="29" t="s">
        <v>126</v>
      </c>
      <c r="B5" s="33" t="s">
        <v>133</v>
      </c>
      <c r="C5" s="33" t="s">
        <v>155</v>
      </c>
      <c r="D5" s="33" t="s">
        <v>159</v>
      </c>
      <c r="E5" s="33" t="s">
        <v>129</v>
      </c>
      <c r="F5" s="33" t="s">
        <v>9</v>
      </c>
      <c r="G5" s="29" t="s">
        <v>3</v>
      </c>
      <c r="H5" s="45" t="s">
        <v>137</v>
      </c>
      <c r="I5" s="70" t="s">
        <v>274</v>
      </c>
      <c r="J5" s="70" t="s">
        <v>275</v>
      </c>
      <c r="K5" s="70" t="s">
        <v>276</v>
      </c>
      <c r="L5" s="70" t="s">
        <v>277</v>
      </c>
      <c r="M5" s="70" t="s">
        <v>284</v>
      </c>
      <c r="N5" s="70" t="s">
        <v>285</v>
      </c>
      <c r="O5" s="70" t="s">
        <v>286</v>
      </c>
      <c r="P5" s="45" t="s">
        <v>282</v>
      </c>
      <c r="Q5" s="46"/>
    </row>
    <row r="6" spans="1:17">
      <c r="A6" s="35" t="str">
        <f>IF(Formula!K6=0,"",Formula!K6)</f>
        <v/>
      </c>
      <c r="B6" s="36" t="str">
        <f>IF(C6="","",IF(A6="",NonDID,IFERROR(VLOOKUP(A6,'DID-list 2016'!$A$5:$K$350,2,0),Invalid)))</f>
        <v/>
      </c>
      <c r="C6" s="36" t="str">
        <f>IF(Formula!C6=0,"",Formula!C6)</f>
        <v/>
      </c>
      <c r="D6" s="36" t="str">
        <f>IF(Formula!E6=0,"",Formula!E6)</f>
        <v/>
      </c>
      <c r="E6" s="34" t="str">
        <f>IFERROR(VLOOKUP($A6,'DID-list 2016'!$A$7:$K$350,8,0),"")</f>
        <v/>
      </c>
      <c r="F6" s="34" t="str">
        <f>IFERROR(VLOOKUP($A6,'DID-list 2016'!$A$7:$K$350,5,0),"")</f>
        <v/>
      </c>
      <c r="G6" s="34" t="str">
        <f>IFERROR(VLOOKUP($A6,'DID-list 2016'!$A$7:$K$350,9,0),"")</f>
        <v/>
      </c>
      <c r="H6" s="37" t="str">
        <f>IF(Formula!D6*(Formula!F6/100)=0,"",Formula!D6*(Formula!F6/100))</f>
        <v/>
      </c>
      <c r="I6" s="37" t="str">
        <f t="shared" ref="I6:I36" si="0">IF(H6="","",($H6/100*1000)*$G$3)</f>
        <v/>
      </c>
      <c r="J6" s="38" t="str">
        <f>IFERROR(IF(VLOOKUP($A6,'DID-list 2016'!$A$7:$K$350,10,0)="R",0,$I6)*OR(IF(VLOOKUP($A6,'DID-list 2016'!$A$7:$K$350,10,0)="NA",0,$I6)),$I6)</f>
        <v/>
      </c>
      <c r="K6" s="38" t="str">
        <f>IFERROR(IF(VLOOKUP($A6,'DID-list 2016'!$A$7:$K$350,11,0)="Y",0,$I6)*OR(IF(VLOOKUP($A6,'DID-list 2016'!$A$7:$K$350,11,0)="NA",0,$I6)),$I6)</f>
        <v/>
      </c>
      <c r="L6" s="39" t="str">
        <f t="shared" ref="L6:L36" si="1">IFERROR($I6*$G6/$E6,"")</f>
        <v/>
      </c>
      <c r="M6" s="35" t="str">
        <f>IF(H6="","",IF(H6*Formula!O6=0,"",H6*Formula!O6))</f>
        <v/>
      </c>
      <c r="N6" s="35" t="str">
        <f>IF(H6="","",IF(H6*Formula!P6=0,"",H6*Formula!P6))</f>
        <v/>
      </c>
      <c r="O6" s="35" t="str">
        <f>IF(H6="","",IF(H6*Formula!Q6=0,"",H6*Formula!Q6))</f>
        <v/>
      </c>
      <c r="P6" s="35" t="str">
        <f>IF(100*IF(M6="",0,M6)+10*IF(N6="",0,N6)+IF(O6="",0,O6)=0,"",(100*IF(M6="",0,M6)+10*IF(N6="",0,N6)+IF(O6="",0,O6)))</f>
        <v/>
      </c>
      <c r="Q6" s="40"/>
    </row>
    <row r="7" spans="1:17">
      <c r="A7" s="35" t="str">
        <f>IF(Formula!K7=0,"",Formula!K7)</f>
        <v/>
      </c>
      <c r="B7" s="36" t="str">
        <f>IF(C7="","",IF(A7="",NonDID,IFERROR(VLOOKUP(A7,'DID-list 2016'!$A$5:$K$350,2,0),Invalid)))</f>
        <v/>
      </c>
      <c r="C7" s="36" t="str">
        <f>IF(Formula!C7=0,"",Formula!C7)</f>
        <v/>
      </c>
      <c r="D7" s="36" t="str">
        <f>IF(Formula!E7=0,"",Formula!E7)</f>
        <v/>
      </c>
      <c r="E7" s="34" t="str">
        <f>IFERROR(VLOOKUP($A7,'DID-list 2016'!$A$7:$K$350,8,0),"")</f>
        <v/>
      </c>
      <c r="F7" s="34" t="str">
        <f>IFERROR(VLOOKUP($A7,'DID-list 2016'!$A$7:$K$350,5,0),"")</f>
        <v/>
      </c>
      <c r="G7" s="34" t="str">
        <f>IFERROR(VLOOKUP($A7,'DID-list 2016'!$A$7:$K$350,9,0),"")</f>
        <v/>
      </c>
      <c r="H7" s="37" t="str">
        <f>IF(Formula!D7*(Formula!F7/100)=0,"",Formula!D7*(Formula!F7/100))</f>
        <v/>
      </c>
      <c r="I7" s="37" t="str">
        <f t="shared" si="0"/>
        <v/>
      </c>
      <c r="J7" s="38" t="str">
        <f>IFERROR(IF(VLOOKUP($A7,'DID-list 2016'!$A$7:$K$350,10,0)="R",0,$I7)*OR(IF(VLOOKUP($A7,'DID-list 2016'!$A$7:$K$350,10,0)="NA",0,$I7)),$I7)</f>
        <v/>
      </c>
      <c r="K7" s="38" t="str">
        <f>IFERROR(IF(VLOOKUP($A7,'DID-list 2016'!$A$7:$K$350,11,0)="Y",0,$I7)*OR(IF(VLOOKUP($A7,'DID-list 2016'!$A$7:$K$350,11,0)="NA",0,$I7)),$I7)</f>
        <v/>
      </c>
      <c r="L7" s="39" t="str">
        <f t="shared" si="1"/>
        <v/>
      </c>
      <c r="M7" s="35" t="str">
        <f>IF(H7="","",IF(H7*Formula!O7=0,"",H7*Formula!O7))</f>
        <v/>
      </c>
      <c r="N7" s="35" t="str">
        <f>IF(H7="","",IF(H7*Formula!P7=0,"",H7*Formula!P7))</f>
        <v/>
      </c>
      <c r="O7" s="35" t="str">
        <f>IF(H7="","",IF(H7*Formula!Q7=0,"",H7*Formula!Q7))</f>
        <v/>
      </c>
      <c r="P7" s="35" t="str">
        <f t="shared" ref="P7:P36" si="2">IF(100*IF(M7="",0,M7)+10*IF(N7="",0,N7)+IF(O7="",0,O7)=0,"",(100*IF(M7="",0,M7)+10*IF(N7="",0,N7)+IF(O7="",0,O7)))</f>
        <v/>
      </c>
      <c r="Q7" s="40"/>
    </row>
    <row r="8" spans="1:17">
      <c r="A8" s="35" t="str">
        <f>IF(Formula!K8=0,"",Formula!K8)</f>
        <v/>
      </c>
      <c r="B8" s="36" t="str">
        <f>IF(C8="","",IF(A8="",NonDID,IFERROR(VLOOKUP(A8,'DID-list 2016'!$A$5:$K$350,2,0),Invalid)))</f>
        <v/>
      </c>
      <c r="C8" s="36" t="str">
        <f>IF(Formula!C8=0,"",Formula!C8)</f>
        <v/>
      </c>
      <c r="D8" s="36" t="str">
        <f>IF(Formula!E8=0,"",Formula!E8)</f>
        <v/>
      </c>
      <c r="E8" s="34" t="str">
        <f>IFERROR(VLOOKUP($A8,'DID-list 2016'!$A$7:$K$350,8,0),"")</f>
        <v/>
      </c>
      <c r="F8" s="34" t="str">
        <f>IFERROR(VLOOKUP($A8,'DID-list 2016'!$A$7:$K$350,5,0),"")</f>
        <v/>
      </c>
      <c r="G8" s="34" t="str">
        <f>IFERROR(VLOOKUP($A8,'DID-list 2016'!$A$7:$K$350,9,0),"")</f>
        <v/>
      </c>
      <c r="H8" s="37" t="str">
        <f>IF(Formula!D8*(Formula!F8/100)=0,"",Formula!D8*(Formula!F8/100))</f>
        <v/>
      </c>
      <c r="I8" s="37" t="str">
        <f t="shared" si="0"/>
        <v/>
      </c>
      <c r="J8" s="38" t="str">
        <f>IFERROR(IF(VLOOKUP($A8,'DID-list 2016'!$A$7:$K$350,10,0)="R",0,$I8)*OR(IF(VLOOKUP($A8,'DID-list 2016'!$A$7:$K$350,10,0)="NA",0,$I8)),$I8)</f>
        <v/>
      </c>
      <c r="K8" s="38" t="str">
        <f>IFERROR(IF(VLOOKUP($A8,'DID-list 2016'!$A$7:$K$350,11,0)="Y",0,$I8)*OR(IF(VLOOKUP($A8,'DID-list 2016'!$A$7:$K$350,11,0)="NA",0,$I8)),$I8)</f>
        <v/>
      </c>
      <c r="L8" s="39" t="str">
        <f t="shared" si="1"/>
        <v/>
      </c>
      <c r="M8" s="35" t="str">
        <f>IF(H8="","",IF(H8*Formula!O8=0,"",H8*Formula!O8))</f>
        <v/>
      </c>
      <c r="N8" s="35" t="str">
        <f>IF(H8="","",IF(H8*Formula!P8=0,"",H8*Formula!P8))</f>
        <v/>
      </c>
      <c r="O8" s="35" t="str">
        <f>IF(H8="","",IF(H8*Formula!Q8=0,"",H8*Formula!Q8))</f>
        <v/>
      </c>
      <c r="P8" s="35" t="str">
        <f t="shared" si="2"/>
        <v/>
      </c>
      <c r="Q8" s="40"/>
    </row>
    <row r="9" spans="1:17">
      <c r="A9" s="35" t="str">
        <f>IF(Formula!K9=0,"",Formula!K9)</f>
        <v/>
      </c>
      <c r="B9" s="36" t="str">
        <f>IF(C9="","",IF(A9="",NonDID,IFERROR(VLOOKUP(A9,'DID-list 2016'!$A$5:$K$350,2,0),Invalid)))</f>
        <v/>
      </c>
      <c r="C9" s="36" t="str">
        <f>IF(Formula!C9=0,"",Formula!C9)</f>
        <v/>
      </c>
      <c r="D9" s="36" t="str">
        <f>IF(Formula!E9=0,"",Formula!E9)</f>
        <v/>
      </c>
      <c r="E9" s="34" t="str">
        <f>IFERROR(VLOOKUP($A9,'DID-list 2016'!$A$7:$K$350,8,0),"")</f>
        <v/>
      </c>
      <c r="F9" s="34" t="str">
        <f>IFERROR(VLOOKUP($A9,'DID-list 2016'!$A$7:$K$350,5,0),"")</f>
        <v/>
      </c>
      <c r="G9" s="34" t="str">
        <f>IFERROR(VLOOKUP($A9,'DID-list 2016'!$A$7:$K$350,9,0),"")</f>
        <v/>
      </c>
      <c r="H9" s="37" t="str">
        <f>IF(Formula!D9*(Formula!F9/100)=0,"",Formula!D9*(Formula!F9/100))</f>
        <v/>
      </c>
      <c r="I9" s="37" t="str">
        <f t="shared" si="0"/>
        <v/>
      </c>
      <c r="J9" s="38" t="str">
        <f>IFERROR(IF(VLOOKUP($A9,'DID-list 2016'!$A$7:$K$350,10,0)="R",0,$I9)*OR(IF(VLOOKUP($A9,'DID-list 2016'!$A$7:$K$350,10,0)="NA",0,$I9)),$I9)</f>
        <v/>
      </c>
      <c r="K9" s="38" t="str">
        <f>IFERROR(IF(VLOOKUP($A9,'DID-list 2016'!$A$7:$K$350,11,0)="Y",0,$I9)*OR(IF(VLOOKUP($A9,'DID-list 2016'!$A$7:$K$350,11,0)="NA",0,$I9)),$I9)</f>
        <v/>
      </c>
      <c r="L9" s="39" t="str">
        <f t="shared" si="1"/>
        <v/>
      </c>
      <c r="M9" s="35" t="str">
        <f>IF(H9="","",IF(H9*Formula!O9=0,"",H9*Formula!O9))</f>
        <v/>
      </c>
      <c r="N9" s="35" t="str">
        <f>IF(H9="","",IF(H9*Formula!P9=0,"",H9*Formula!P9))</f>
        <v/>
      </c>
      <c r="O9" s="35" t="str">
        <f>IF(H9="","",IF(H9*Formula!Q9=0,"",H9*Formula!Q9))</f>
        <v/>
      </c>
      <c r="P9" s="35" t="str">
        <f t="shared" si="2"/>
        <v/>
      </c>
      <c r="Q9" s="40"/>
    </row>
    <row r="10" spans="1:17">
      <c r="A10" s="35" t="str">
        <f>IF(Formula!K10=0,"",Formula!K10)</f>
        <v/>
      </c>
      <c r="B10" s="36" t="str">
        <f>IF(C10="","",IF(A10="",NonDID,IFERROR(VLOOKUP(A10,'DID-list 2016'!$A$5:$K$350,2,0),Invalid)))</f>
        <v/>
      </c>
      <c r="C10" s="36" t="str">
        <f>IF(Formula!C10=0,"",Formula!C10)</f>
        <v/>
      </c>
      <c r="D10" s="36" t="str">
        <f>IF(Formula!E10=0,"",Formula!E10)</f>
        <v/>
      </c>
      <c r="E10" s="34" t="str">
        <f>IFERROR(VLOOKUP($A10,'DID-list 2016'!$A$7:$K$350,8,0),"")</f>
        <v/>
      </c>
      <c r="F10" s="34" t="str">
        <f>IFERROR(VLOOKUP($A10,'DID-list 2016'!$A$7:$K$350,5,0),"")</f>
        <v/>
      </c>
      <c r="G10" s="34" t="str">
        <f>IFERROR(VLOOKUP($A10,'DID-list 2016'!$A$7:$K$350,9,0),"")</f>
        <v/>
      </c>
      <c r="H10" s="37" t="str">
        <f>IF(Formula!D10*(Formula!F10/100)=0,"",Formula!D10*(Formula!F10/100))</f>
        <v/>
      </c>
      <c r="I10" s="37" t="str">
        <f t="shared" si="0"/>
        <v/>
      </c>
      <c r="J10" s="38" t="str">
        <f>IFERROR(IF(VLOOKUP($A10,'DID-list 2016'!$A$7:$K$350,10,0)="R",0,$I10)*OR(IF(VLOOKUP($A10,'DID-list 2016'!$A$7:$K$350,10,0)="NA",0,$I10)),$I10)</f>
        <v/>
      </c>
      <c r="K10" s="38" t="str">
        <f>IFERROR(IF(VLOOKUP($A10,'DID-list 2016'!$A$7:$K$350,11,0)="Y",0,$I10)*OR(IF(VLOOKUP($A10,'DID-list 2016'!$A$7:$K$350,11,0)="NA",0,$I10)),$I10)</f>
        <v/>
      </c>
      <c r="L10" s="39" t="str">
        <f t="shared" si="1"/>
        <v/>
      </c>
      <c r="M10" s="35" t="str">
        <f>IF(H10="","",IF(H10*Formula!O10=0,"",H10*Formula!O10))</f>
        <v/>
      </c>
      <c r="N10" s="35" t="str">
        <f>IF(H10="","",IF(H10*Formula!P10=0,"",H10*Formula!P10))</f>
        <v/>
      </c>
      <c r="O10" s="35" t="str">
        <f>IF(H10="","",IF(H10*Formula!Q10=0,"",H10*Formula!Q10))</f>
        <v/>
      </c>
      <c r="P10" s="35" t="str">
        <f t="shared" si="2"/>
        <v/>
      </c>
      <c r="Q10" s="40"/>
    </row>
    <row r="11" spans="1:17">
      <c r="A11" s="35" t="str">
        <f>IF(Formula!K11=0,"",Formula!K11)</f>
        <v/>
      </c>
      <c r="B11" s="36" t="str">
        <f>IF(C11="","",IF(A11="",NonDID,IFERROR(VLOOKUP(A11,'DID-list 2016'!$A$5:$K$350,2,0),Invalid)))</f>
        <v/>
      </c>
      <c r="C11" s="36" t="str">
        <f>IF(Formula!C11=0,"",Formula!C11)</f>
        <v/>
      </c>
      <c r="D11" s="36" t="str">
        <f>IF(Formula!E11=0,"",Formula!E11)</f>
        <v/>
      </c>
      <c r="E11" s="34" t="str">
        <f>IFERROR(VLOOKUP($A11,'DID-list 2016'!$A$7:$K$350,8,0),"")</f>
        <v/>
      </c>
      <c r="F11" s="34" t="str">
        <f>IFERROR(VLOOKUP($A11,'DID-list 2016'!$A$7:$K$350,5,0),"")</f>
        <v/>
      </c>
      <c r="G11" s="34" t="str">
        <f>IFERROR(VLOOKUP($A11,'DID-list 2016'!$A$7:$K$350,9,0),"")</f>
        <v/>
      </c>
      <c r="H11" s="37" t="str">
        <f>IF(Formula!D11*(Formula!F11/100)=0,"",Formula!D11*(Formula!F11/100))</f>
        <v/>
      </c>
      <c r="I11" s="37" t="str">
        <f t="shared" si="0"/>
        <v/>
      </c>
      <c r="J11" s="38" t="str">
        <f>IFERROR(IF(VLOOKUP($A11,'DID-list 2016'!$A$7:$K$350,10,0)="R",0,$I11)*OR(IF(VLOOKUP($A11,'DID-list 2016'!$A$7:$K$350,10,0)="NA",0,$I11)),$I11)</f>
        <v/>
      </c>
      <c r="K11" s="38" t="str">
        <f>IFERROR(IF(VLOOKUP($A11,'DID-list 2016'!$A$7:$K$350,11,0)="Y",0,$I11)*OR(IF(VLOOKUP($A11,'DID-list 2016'!$A$7:$K$350,11,0)="NA",0,$I11)),$I11)</f>
        <v/>
      </c>
      <c r="L11" s="39" t="str">
        <f t="shared" si="1"/>
        <v/>
      </c>
      <c r="M11" s="35" t="str">
        <f>IF(H11="","",IF(H11*Formula!O11=0,"",H11*Formula!O11))</f>
        <v/>
      </c>
      <c r="N11" s="35" t="str">
        <f>IF(H11="","",IF(H11*Formula!P11=0,"",H11*Formula!P11))</f>
        <v/>
      </c>
      <c r="O11" s="35" t="str">
        <f>IF(H11="","",IF(H11*Formula!Q11=0,"",H11*Formula!Q11))</f>
        <v/>
      </c>
      <c r="P11" s="35" t="str">
        <f t="shared" si="2"/>
        <v/>
      </c>
      <c r="Q11" s="40"/>
    </row>
    <row r="12" spans="1:17">
      <c r="A12" s="35" t="str">
        <f>IF(Formula!K12=0,"",Formula!K12)</f>
        <v/>
      </c>
      <c r="B12" s="36" t="str">
        <f>IF(C12="","",IF(A12="",NonDID,IFERROR(VLOOKUP(A12,'DID-list 2016'!$A$5:$K$350,2,0),Invalid)))</f>
        <v/>
      </c>
      <c r="C12" s="36" t="str">
        <f>IF(Formula!C12=0,"",Formula!C12)</f>
        <v/>
      </c>
      <c r="D12" s="36" t="str">
        <f>IF(Formula!E12=0,"",Formula!E12)</f>
        <v/>
      </c>
      <c r="E12" s="34" t="str">
        <f>IFERROR(VLOOKUP($A12,'DID-list 2016'!$A$7:$K$350,8,0),"")</f>
        <v/>
      </c>
      <c r="F12" s="34" t="str">
        <f>IFERROR(VLOOKUP($A12,'DID-list 2016'!$A$7:$K$350,5,0),"")</f>
        <v/>
      </c>
      <c r="G12" s="34" t="str">
        <f>IFERROR(VLOOKUP($A12,'DID-list 2016'!$A$7:$K$350,9,0),"")</f>
        <v/>
      </c>
      <c r="H12" s="37" t="str">
        <f>IF(Formula!D12*(Formula!F12/100)=0,"",Formula!D12*(Formula!F12/100))</f>
        <v/>
      </c>
      <c r="I12" s="37" t="str">
        <f t="shared" si="0"/>
        <v/>
      </c>
      <c r="J12" s="38" t="str">
        <f>IFERROR(IF(VLOOKUP($A12,'DID-list 2016'!$A$7:$K$350,10,0)="R",0,$I12)*OR(IF(VLOOKUP($A12,'DID-list 2016'!$A$7:$K$350,10,0)="NA",0,$I12)),$I12)</f>
        <v/>
      </c>
      <c r="K12" s="38" t="str">
        <f>IFERROR(IF(VLOOKUP($A12,'DID-list 2016'!$A$7:$K$350,11,0)="Y",0,$I12)*OR(IF(VLOOKUP($A12,'DID-list 2016'!$A$7:$K$350,11,0)="NA",0,$I12)),$I12)</f>
        <v/>
      </c>
      <c r="L12" s="39" t="str">
        <f t="shared" si="1"/>
        <v/>
      </c>
      <c r="M12" s="35" t="str">
        <f>IF(H12="","",IF(H12*Formula!O12=0,"",H12*Formula!O12))</f>
        <v/>
      </c>
      <c r="N12" s="35" t="str">
        <f>IF(H12="","",IF(H12*Formula!P12=0,"",H12*Formula!P12))</f>
        <v/>
      </c>
      <c r="O12" s="35" t="str">
        <f>IF(H12="","",IF(H12*Formula!Q12=0,"",H12*Formula!Q12))</f>
        <v/>
      </c>
      <c r="P12" s="35" t="str">
        <f t="shared" si="2"/>
        <v/>
      </c>
      <c r="Q12" s="40"/>
    </row>
    <row r="13" spans="1:17">
      <c r="A13" s="35" t="str">
        <f>IF(Formula!K13=0,"",Formula!K13)</f>
        <v/>
      </c>
      <c r="B13" s="36" t="str">
        <f>IF(C13="","",IF(A13="",NonDID,IFERROR(VLOOKUP(A13,'DID-list 2016'!$A$5:$K$350,2,0),Invalid)))</f>
        <v/>
      </c>
      <c r="C13" s="36" t="str">
        <f>IF(Formula!C13=0,"",Formula!C13)</f>
        <v/>
      </c>
      <c r="D13" s="36" t="str">
        <f>IF(Formula!E13=0,"",Formula!E13)</f>
        <v/>
      </c>
      <c r="E13" s="34" t="str">
        <f>IFERROR(VLOOKUP($A13,'DID-list 2016'!$A$7:$K$350,8,0),"")</f>
        <v/>
      </c>
      <c r="F13" s="34" t="str">
        <f>IFERROR(VLOOKUP($A13,'DID-list 2016'!$A$7:$K$350,5,0),"")</f>
        <v/>
      </c>
      <c r="G13" s="34" t="str">
        <f>IFERROR(VLOOKUP($A13,'DID-list 2016'!$A$7:$K$350,9,0),"")</f>
        <v/>
      </c>
      <c r="H13" s="37" t="str">
        <f>IF(Formula!D13*(Formula!F13/100)=0,"",Formula!D13*(Formula!F13/100))</f>
        <v/>
      </c>
      <c r="I13" s="37" t="str">
        <f t="shared" si="0"/>
        <v/>
      </c>
      <c r="J13" s="38" t="str">
        <f>IFERROR(IF(VLOOKUP($A13,'DID-list 2016'!$A$7:$K$350,10,0)="R",0,$I13)*OR(IF(VLOOKUP($A13,'DID-list 2016'!$A$7:$K$350,10,0)="NA",0,$I13)),$I13)</f>
        <v/>
      </c>
      <c r="K13" s="38" t="str">
        <f>IFERROR(IF(VLOOKUP($A13,'DID-list 2016'!$A$7:$K$350,11,0)="Y",0,$I13)*OR(IF(VLOOKUP($A13,'DID-list 2016'!$A$7:$K$350,11,0)="NA",0,$I13)),$I13)</f>
        <v/>
      </c>
      <c r="L13" s="39" t="str">
        <f t="shared" si="1"/>
        <v/>
      </c>
      <c r="M13" s="35" t="str">
        <f>IF(H13="","",IF(H13*Formula!O13=0,"",H13*Formula!O13))</f>
        <v/>
      </c>
      <c r="N13" s="35" t="str">
        <f>IF(H13="","",IF(H13*Formula!P13=0,"",H13*Formula!P13))</f>
        <v/>
      </c>
      <c r="O13" s="35" t="str">
        <f>IF(H13="","",IF(H13*Formula!Q13=0,"",H13*Formula!Q13))</f>
        <v/>
      </c>
      <c r="P13" s="35" t="str">
        <f t="shared" si="2"/>
        <v/>
      </c>
      <c r="Q13" s="40"/>
    </row>
    <row r="14" spans="1:17">
      <c r="A14" s="35" t="str">
        <f>IF(Formula!K14=0,"",Formula!K14)</f>
        <v/>
      </c>
      <c r="B14" s="36" t="str">
        <f>IF(C14="","",IF(A14="",NonDID,IFERROR(VLOOKUP(A14,'DID-list 2016'!$A$5:$K$350,2,0),Invalid)))</f>
        <v/>
      </c>
      <c r="C14" s="36" t="str">
        <f>IF(Formula!C14=0,"",Formula!C14)</f>
        <v/>
      </c>
      <c r="D14" s="36" t="str">
        <f>IF(Formula!E14=0,"",Formula!E14)</f>
        <v/>
      </c>
      <c r="E14" s="34" t="str">
        <f>IFERROR(VLOOKUP($A14,'DID-list 2016'!$A$7:$K$350,8,0),"")</f>
        <v/>
      </c>
      <c r="F14" s="34" t="str">
        <f>IFERROR(VLOOKUP($A14,'DID-list 2016'!$A$7:$K$350,5,0),"")</f>
        <v/>
      </c>
      <c r="G14" s="34" t="str">
        <f>IFERROR(VLOOKUP($A14,'DID-list 2016'!$A$7:$K$350,9,0),"")</f>
        <v/>
      </c>
      <c r="H14" s="37" t="str">
        <f>IF(Formula!D14*(Formula!F14/100)=0,"",Formula!D14*(Formula!F14/100))</f>
        <v/>
      </c>
      <c r="I14" s="37" t="str">
        <f t="shared" si="0"/>
        <v/>
      </c>
      <c r="J14" s="38" t="str">
        <f>IFERROR(IF(VLOOKUP($A14,'DID-list 2016'!$A$7:$K$350,10,0)="R",0,$I14)*OR(IF(VLOOKUP($A14,'DID-list 2016'!$A$7:$K$350,10,0)="NA",0,$I14)),$I14)</f>
        <v/>
      </c>
      <c r="K14" s="38" t="str">
        <f>IFERROR(IF(VLOOKUP($A14,'DID-list 2016'!$A$7:$K$350,11,0)="Y",0,$I14)*OR(IF(VLOOKUP($A14,'DID-list 2016'!$A$7:$K$350,11,0)="NA",0,$I14)),$I14)</f>
        <v/>
      </c>
      <c r="L14" s="39" t="str">
        <f t="shared" si="1"/>
        <v/>
      </c>
      <c r="M14" s="35" t="str">
        <f>IF(H14="","",IF(H14*Formula!O14=0,"",H14*Formula!O14))</f>
        <v/>
      </c>
      <c r="N14" s="35" t="str">
        <f>IF(H14="","",IF(H14*Formula!P14=0,"",H14*Formula!P14))</f>
        <v/>
      </c>
      <c r="O14" s="35" t="str">
        <f>IF(H14="","",IF(H14*Formula!Q14=0,"",H14*Formula!Q14))</f>
        <v/>
      </c>
      <c r="P14" s="35" t="str">
        <f t="shared" si="2"/>
        <v/>
      </c>
      <c r="Q14" s="40"/>
    </row>
    <row r="15" spans="1:17">
      <c r="A15" s="35" t="str">
        <f>IF(Formula!K15=0,"",Formula!K15)</f>
        <v/>
      </c>
      <c r="B15" s="36" t="str">
        <f>IF(C15="","",IF(A15="",NonDID,IFERROR(VLOOKUP(A15,'DID-list 2016'!$A$5:$K$350,2,0),Invalid)))</f>
        <v/>
      </c>
      <c r="C15" s="36" t="str">
        <f>IF(Formula!C15=0,"",Formula!C15)</f>
        <v/>
      </c>
      <c r="D15" s="36" t="str">
        <f>IF(Formula!E15=0,"",Formula!E15)</f>
        <v/>
      </c>
      <c r="E15" s="34" t="str">
        <f>IFERROR(VLOOKUP($A15,'DID-list 2016'!$A$7:$K$350,8,0),"")</f>
        <v/>
      </c>
      <c r="F15" s="34" t="str">
        <f>IFERROR(VLOOKUP($A15,'DID-list 2016'!$A$7:$K$350,5,0),"")</f>
        <v/>
      </c>
      <c r="G15" s="34" t="str">
        <f>IFERROR(VLOOKUP($A15,'DID-list 2016'!$A$7:$K$350,9,0),"")</f>
        <v/>
      </c>
      <c r="H15" s="37" t="str">
        <f>IF(Formula!D15*(Formula!F15/100)=0,"",Formula!D15*(Formula!F15/100))</f>
        <v/>
      </c>
      <c r="I15" s="37" t="str">
        <f t="shared" si="0"/>
        <v/>
      </c>
      <c r="J15" s="38" t="str">
        <f>IFERROR(IF(VLOOKUP($A15,'DID-list 2016'!$A$7:$K$350,10,0)="R",0,$I15)*OR(IF(VLOOKUP($A15,'DID-list 2016'!$A$7:$K$350,10,0)="NA",0,$I15)),$I15)</f>
        <v/>
      </c>
      <c r="K15" s="38" t="str">
        <f>IFERROR(IF(VLOOKUP($A15,'DID-list 2016'!$A$7:$K$350,11,0)="Y",0,$I15)*OR(IF(VLOOKUP($A15,'DID-list 2016'!$A$7:$K$350,11,0)="NA",0,$I15)),$I15)</f>
        <v/>
      </c>
      <c r="L15" s="39" t="str">
        <f t="shared" si="1"/>
        <v/>
      </c>
      <c r="M15" s="35" t="str">
        <f>IF(H15="","",IF(H15*Formula!O15=0,"",H15*Formula!O15))</f>
        <v/>
      </c>
      <c r="N15" s="35" t="str">
        <f>IF(H15="","",IF(H15*Formula!P15=0,"",H15*Formula!P15))</f>
        <v/>
      </c>
      <c r="O15" s="35" t="str">
        <f>IF(H15="","",IF(H15*Formula!Q15=0,"",H15*Formula!Q15))</f>
        <v/>
      </c>
      <c r="P15" s="35" t="str">
        <f t="shared" si="2"/>
        <v/>
      </c>
      <c r="Q15" s="40"/>
    </row>
    <row r="16" spans="1:17">
      <c r="A16" s="35" t="str">
        <f>IF(Formula!K16=0,"",Formula!K16)</f>
        <v/>
      </c>
      <c r="B16" s="36" t="str">
        <f>IF(C16="","",IF(A16="",NonDID,IFERROR(VLOOKUP(A16,'DID-list 2016'!$A$5:$K$350,2,0),Invalid)))</f>
        <v/>
      </c>
      <c r="C16" s="36" t="str">
        <f>IF(Formula!C16=0,"",Formula!C16)</f>
        <v/>
      </c>
      <c r="D16" s="36" t="str">
        <f>IF(Formula!E16=0,"",Formula!E16)</f>
        <v/>
      </c>
      <c r="E16" s="34" t="str">
        <f>IFERROR(VLOOKUP($A16,'DID-list 2016'!$A$7:$K$350,8,0),"")</f>
        <v/>
      </c>
      <c r="F16" s="34" t="str">
        <f>IFERROR(VLOOKUP($A16,'DID-list 2016'!$A$7:$K$350,5,0),"")</f>
        <v/>
      </c>
      <c r="G16" s="34" t="str">
        <f>IFERROR(VLOOKUP($A16,'DID-list 2016'!$A$7:$K$350,9,0),"")</f>
        <v/>
      </c>
      <c r="H16" s="37" t="str">
        <f>IF(Formula!D16*(Formula!F16/100)=0,"",Formula!D16*(Formula!F16/100))</f>
        <v/>
      </c>
      <c r="I16" s="37" t="str">
        <f t="shared" si="0"/>
        <v/>
      </c>
      <c r="J16" s="38" t="str">
        <f>IFERROR(IF(VLOOKUP($A16,'DID-list 2016'!$A$7:$K$350,10,0)="R",0,$I16)*OR(IF(VLOOKUP($A16,'DID-list 2016'!$A$7:$K$350,10,0)="NA",0,$I16)),$I16)</f>
        <v/>
      </c>
      <c r="K16" s="38" t="str">
        <f>IFERROR(IF(VLOOKUP($A16,'DID-list 2016'!$A$7:$K$350,11,0)="Y",0,$I16)*OR(IF(VLOOKUP($A16,'DID-list 2016'!$A$7:$K$350,11,0)="NA",0,$I16)),$I16)</f>
        <v/>
      </c>
      <c r="L16" s="39" t="str">
        <f t="shared" si="1"/>
        <v/>
      </c>
      <c r="M16" s="35" t="str">
        <f>IF(H16="","",IF(H16*Formula!O16=0,"",H16*Formula!O16))</f>
        <v/>
      </c>
      <c r="N16" s="35" t="str">
        <f>IF(H16="","",IF(H16*Formula!P16=0,"",H16*Formula!P16))</f>
        <v/>
      </c>
      <c r="O16" s="35" t="str">
        <f>IF(H16="","",IF(H16*Formula!Q16=0,"",H16*Formula!Q16))</f>
        <v/>
      </c>
      <c r="P16" s="35" t="str">
        <f t="shared" si="2"/>
        <v/>
      </c>
      <c r="Q16" s="40"/>
    </row>
    <row r="17" spans="1:17">
      <c r="A17" s="35" t="str">
        <f>IF(Formula!K17=0,"",Formula!K17)</f>
        <v/>
      </c>
      <c r="B17" s="36" t="str">
        <f>IF(C17="","",IF(A17="",NonDID,IFERROR(VLOOKUP(A17,'DID-list 2016'!$A$5:$K$350,2,0),Invalid)))</f>
        <v/>
      </c>
      <c r="C17" s="36" t="str">
        <f>IF(Formula!C17=0,"",Formula!C17)</f>
        <v/>
      </c>
      <c r="D17" s="36" t="str">
        <f>IF(Formula!E17=0,"",Formula!E17)</f>
        <v/>
      </c>
      <c r="E17" s="34" t="str">
        <f>IFERROR(VLOOKUP($A17,'DID-list 2016'!$A$7:$K$350,8,0),"")</f>
        <v/>
      </c>
      <c r="F17" s="34" t="str">
        <f>IFERROR(VLOOKUP($A17,'DID-list 2016'!$A$7:$K$350,5,0),"")</f>
        <v/>
      </c>
      <c r="G17" s="34" t="str">
        <f>IFERROR(VLOOKUP($A17,'DID-list 2016'!$A$7:$K$350,9,0),"")</f>
        <v/>
      </c>
      <c r="H17" s="37" t="str">
        <f>IF(Formula!D17*(Formula!F17/100)=0,"",Formula!D17*(Formula!F17/100))</f>
        <v/>
      </c>
      <c r="I17" s="37" t="str">
        <f t="shared" si="0"/>
        <v/>
      </c>
      <c r="J17" s="38" t="str">
        <f>IFERROR(IF(VLOOKUP($A17,'DID-list 2016'!$A$7:$K$350,10,0)="R",0,$I17)*OR(IF(VLOOKUP($A17,'DID-list 2016'!$A$7:$K$350,10,0)="NA",0,$I17)),$I17)</f>
        <v/>
      </c>
      <c r="K17" s="38" t="str">
        <f>IFERROR(IF(VLOOKUP($A17,'DID-list 2016'!$A$7:$K$350,11,0)="Y",0,$I17)*OR(IF(VLOOKUP($A17,'DID-list 2016'!$A$7:$K$350,11,0)="NA",0,$I17)),$I17)</f>
        <v/>
      </c>
      <c r="L17" s="39" t="str">
        <f t="shared" si="1"/>
        <v/>
      </c>
      <c r="M17" s="35" t="str">
        <f>IF(H17="","",IF(H17*Formula!O17=0,"",H17*Formula!O17))</f>
        <v/>
      </c>
      <c r="N17" s="35" t="str">
        <f>IF(H17="","",IF(H17*Formula!P17=0,"",H17*Formula!P17))</f>
        <v/>
      </c>
      <c r="O17" s="35" t="str">
        <f>IF(H17="","",IF(H17*Formula!Q17=0,"",H17*Formula!Q17))</f>
        <v/>
      </c>
      <c r="P17" s="35" t="str">
        <f t="shared" si="2"/>
        <v/>
      </c>
      <c r="Q17" s="40"/>
    </row>
    <row r="18" spans="1:17">
      <c r="A18" s="35" t="str">
        <f>IF(Formula!K18=0,"",Formula!K18)</f>
        <v/>
      </c>
      <c r="B18" s="36" t="str">
        <f>IF(C18="","",IF(A18="",NonDID,IFERROR(VLOOKUP(A18,'DID-list 2016'!$A$5:$K$350,2,0),Invalid)))</f>
        <v/>
      </c>
      <c r="C18" s="36" t="str">
        <f>IF(Formula!C18=0,"",Formula!C18)</f>
        <v/>
      </c>
      <c r="D18" s="36" t="str">
        <f>IF(Formula!E18=0,"",Formula!E18)</f>
        <v/>
      </c>
      <c r="E18" s="34" t="str">
        <f>IFERROR(VLOOKUP($A18,'DID-list 2016'!$A$7:$K$350,8,0),"")</f>
        <v/>
      </c>
      <c r="F18" s="34" t="str">
        <f>IFERROR(VLOOKUP($A18,'DID-list 2016'!$A$7:$K$350,5,0),"")</f>
        <v/>
      </c>
      <c r="G18" s="34" t="str">
        <f>IFERROR(VLOOKUP($A18,'DID-list 2016'!$A$7:$K$350,9,0),"")</f>
        <v/>
      </c>
      <c r="H18" s="37" t="str">
        <f>IF(Formula!D18*(Formula!F18/100)=0,"",Formula!D18*(Formula!F18/100))</f>
        <v/>
      </c>
      <c r="I18" s="37" t="str">
        <f t="shared" si="0"/>
        <v/>
      </c>
      <c r="J18" s="38" t="str">
        <f>IFERROR(IF(VLOOKUP($A18,'DID-list 2016'!$A$7:$K$350,10,0)="R",0,$I18)*OR(IF(VLOOKUP($A18,'DID-list 2016'!$A$7:$K$350,10,0)="NA",0,$I18)),$I18)</f>
        <v/>
      </c>
      <c r="K18" s="38" t="str">
        <f>IFERROR(IF(VLOOKUP($A18,'DID-list 2016'!$A$7:$K$350,11,0)="Y",0,$I18)*OR(IF(VLOOKUP($A18,'DID-list 2016'!$A$7:$K$350,11,0)="NA",0,$I18)),$I18)</f>
        <v/>
      </c>
      <c r="L18" s="39" t="str">
        <f t="shared" si="1"/>
        <v/>
      </c>
      <c r="M18" s="35" t="str">
        <f>IF(H18="","",IF(H18*Formula!O18=0,"",H18*Formula!O18))</f>
        <v/>
      </c>
      <c r="N18" s="35" t="str">
        <f>IF(H18="","",IF(H18*Formula!P18=0,"",H18*Formula!P18))</f>
        <v/>
      </c>
      <c r="O18" s="35" t="str">
        <f>IF(H18="","",IF(H18*Formula!Q18=0,"",H18*Formula!Q18))</f>
        <v/>
      </c>
      <c r="P18" s="35" t="str">
        <f t="shared" si="2"/>
        <v/>
      </c>
      <c r="Q18" s="40"/>
    </row>
    <row r="19" spans="1:17">
      <c r="A19" s="35" t="str">
        <f>IF(Formula!K19=0,"",Formula!K19)</f>
        <v/>
      </c>
      <c r="B19" s="36" t="str">
        <f>IF(C19="","",IF(A19="",NonDID,IFERROR(VLOOKUP(A19,'DID-list 2016'!$A$5:$K$350,2,0),Invalid)))</f>
        <v/>
      </c>
      <c r="C19" s="36" t="str">
        <f>IF(Formula!C19=0,"",Formula!C19)</f>
        <v/>
      </c>
      <c r="D19" s="36" t="str">
        <f>IF(Formula!E19=0,"",Formula!E19)</f>
        <v/>
      </c>
      <c r="E19" s="34" t="str">
        <f>IFERROR(VLOOKUP($A19,'DID-list 2016'!$A$7:$K$350,8,0),"")</f>
        <v/>
      </c>
      <c r="F19" s="34" t="str">
        <f>IFERROR(VLOOKUP($A19,'DID-list 2016'!$A$7:$K$350,5,0),"")</f>
        <v/>
      </c>
      <c r="G19" s="34" t="str">
        <f>IFERROR(VLOOKUP($A19,'DID-list 2016'!$A$7:$K$350,9,0),"")</f>
        <v/>
      </c>
      <c r="H19" s="37" t="str">
        <f>IF(Formula!D19*(Formula!F19/100)=0,"",Formula!D19*(Formula!F19/100))</f>
        <v/>
      </c>
      <c r="I19" s="37" t="str">
        <f t="shared" si="0"/>
        <v/>
      </c>
      <c r="J19" s="38" t="str">
        <f>IFERROR(IF(VLOOKUP($A19,'DID-list 2016'!$A$7:$K$350,10,0)="R",0,$I19)*OR(IF(VLOOKUP($A19,'DID-list 2016'!$A$7:$K$350,10,0)="NA",0,$I19)),$I19)</f>
        <v/>
      </c>
      <c r="K19" s="38" t="str">
        <f>IFERROR(IF(VLOOKUP($A19,'DID-list 2016'!$A$7:$K$350,11,0)="Y",0,$I19)*OR(IF(VLOOKUP($A19,'DID-list 2016'!$A$7:$K$350,11,0)="NA",0,$I19)),$I19)</f>
        <v/>
      </c>
      <c r="L19" s="39" t="str">
        <f t="shared" si="1"/>
        <v/>
      </c>
      <c r="M19" s="35" t="str">
        <f>IF(H19="","",IF(H19*Formula!O19=0,"",H19*Formula!O19))</f>
        <v/>
      </c>
      <c r="N19" s="35" t="str">
        <f>IF(H19="","",IF(H19*Formula!P19=0,"",H19*Formula!P19))</f>
        <v/>
      </c>
      <c r="O19" s="35" t="str">
        <f>IF(H19="","",IF(H19*Formula!Q19=0,"",H19*Formula!Q19))</f>
        <v/>
      </c>
      <c r="P19" s="35" t="str">
        <f t="shared" si="2"/>
        <v/>
      </c>
      <c r="Q19" s="40"/>
    </row>
    <row r="20" spans="1:17">
      <c r="A20" s="35" t="str">
        <f>IF(Formula!K20=0,"",Formula!K20)</f>
        <v/>
      </c>
      <c r="B20" s="36" t="str">
        <f>IF(C20="","",IF(A20="",NonDID,IFERROR(VLOOKUP(A20,'DID-list 2016'!$A$5:$K$350,2,0),Invalid)))</f>
        <v/>
      </c>
      <c r="C20" s="36" t="str">
        <f>IF(Formula!C20=0,"",Formula!C20)</f>
        <v/>
      </c>
      <c r="D20" s="36" t="str">
        <f>IF(Formula!E20=0,"",Formula!E20)</f>
        <v/>
      </c>
      <c r="E20" s="34" t="str">
        <f>IFERROR(VLOOKUP($A20,'DID-list 2016'!$A$7:$K$350,8,0),"")</f>
        <v/>
      </c>
      <c r="F20" s="34" t="str">
        <f>IFERROR(VLOOKUP($A20,'DID-list 2016'!$A$7:$K$350,5,0),"")</f>
        <v/>
      </c>
      <c r="G20" s="34" t="str">
        <f>IFERROR(VLOOKUP($A20,'DID-list 2016'!$A$7:$K$350,9,0),"")</f>
        <v/>
      </c>
      <c r="H20" s="37" t="str">
        <f>IF(Formula!D20*(Formula!F20/100)=0,"",Formula!D20*(Formula!F20/100))</f>
        <v/>
      </c>
      <c r="I20" s="37" t="str">
        <f t="shared" si="0"/>
        <v/>
      </c>
      <c r="J20" s="38" t="str">
        <f>IFERROR(IF(VLOOKUP($A20,'DID-list 2016'!$A$7:$K$350,10,0)="R",0,$I20)*OR(IF(VLOOKUP($A20,'DID-list 2016'!$A$7:$K$350,10,0)="NA",0,$I20)),$I20)</f>
        <v/>
      </c>
      <c r="K20" s="38" t="str">
        <f>IFERROR(IF(VLOOKUP($A20,'DID-list 2016'!$A$7:$K$350,11,0)="Y",0,$I20)*OR(IF(VLOOKUP($A20,'DID-list 2016'!$A$7:$K$350,11,0)="NA",0,$I20)),$I20)</f>
        <v/>
      </c>
      <c r="L20" s="39" t="str">
        <f t="shared" si="1"/>
        <v/>
      </c>
      <c r="M20" s="35" t="str">
        <f>IF(H20="","",IF(H20*Formula!O20=0,"",H20*Formula!O20))</f>
        <v/>
      </c>
      <c r="N20" s="35" t="str">
        <f>IF(H20="","",IF(H20*Formula!P20=0,"",H20*Formula!P20))</f>
        <v/>
      </c>
      <c r="O20" s="35" t="str">
        <f>IF(H20="","",IF(H20*Formula!Q20=0,"",H20*Formula!Q20))</f>
        <v/>
      </c>
      <c r="P20" s="35" t="str">
        <f t="shared" si="2"/>
        <v/>
      </c>
      <c r="Q20" s="40"/>
    </row>
    <row r="21" spans="1:17">
      <c r="A21" s="35" t="str">
        <f>IF(Formula!K21=0,"",Formula!K21)</f>
        <v/>
      </c>
      <c r="B21" s="36" t="str">
        <f>IF(C21="","",IF(A21="",NonDID,IFERROR(VLOOKUP(A21,'DID-list 2016'!$A$5:$K$350,2,0),Invalid)))</f>
        <v/>
      </c>
      <c r="C21" s="36" t="str">
        <f>IF(Formula!C21=0,"",Formula!C21)</f>
        <v/>
      </c>
      <c r="D21" s="36" t="str">
        <f>IF(Formula!E21=0,"",Formula!E21)</f>
        <v/>
      </c>
      <c r="E21" s="34" t="str">
        <f>IFERROR(VLOOKUP($A21,'DID-list 2016'!$A$7:$K$350,8,0),"")</f>
        <v/>
      </c>
      <c r="F21" s="34" t="str">
        <f>IFERROR(VLOOKUP($A21,'DID-list 2016'!$A$7:$K$350,5,0),"")</f>
        <v/>
      </c>
      <c r="G21" s="34" t="str">
        <f>IFERROR(VLOOKUP($A21,'DID-list 2016'!$A$7:$K$350,9,0),"")</f>
        <v/>
      </c>
      <c r="H21" s="37" t="str">
        <f>IF(Formula!D21*(Formula!F21/100)=0,"",Formula!D21*(Formula!F21/100))</f>
        <v/>
      </c>
      <c r="I21" s="37" t="str">
        <f t="shared" si="0"/>
        <v/>
      </c>
      <c r="J21" s="38" t="str">
        <f>IFERROR(IF(VLOOKUP($A21,'DID-list 2016'!$A$7:$K$350,10,0)="R",0,$I21)*OR(IF(VLOOKUP($A21,'DID-list 2016'!$A$7:$K$350,10,0)="NA",0,$I21)),$I21)</f>
        <v/>
      </c>
      <c r="K21" s="38" t="str">
        <f>IFERROR(IF(VLOOKUP($A21,'DID-list 2016'!$A$7:$K$350,11,0)="Y",0,$I21)*OR(IF(VLOOKUP($A21,'DID-list 2016'!$A$7:$K$350,11,0)="NA",0,$I21)),$I21)</f>
        <v/>
      </c>
      <c r="L21" s="39" t="str">
        <f t="shared" si="1"/>
        <v/>
      </c>
      <c r="M21" s="35" t="str">
        <f>IF(H21="","",IF(H21*Formula!O21=0,"",H21*Formula!O21))</f>
        <v/>
      </c>
      <c r="N21" s="35" t="str">
        <f>IF(H21="","",IF(H21*Formula!P21=0,"",H21*Formula!P21))</f>
        <v/>
      </c>
      <c r="O21" s="35" t="str">
        <f>IF(H21="","",IF(H21*Formula!Q21=0,"",H21*Formula!Q21))</f>
        <v/>
      </c>
      <c r="P21" s="35" t="str">
        <f t="shared" si="2"/>
        <v/>
      </c>
      <c r="Q21" s="40"/>
    </row>
    <row r="22" spans="1:17">
      <c r="A22" s="35" t="str">
        <f>IF(Formula!K22=0,"",Formula!K22)</f>
        <v/>
      </c>
      <c r="B22" s="36" t="str">
        <f>IF(C22="","",IF(A22="",NonDID,IFERROR(VLOOKUP(A22,'DID-list 2016'!$A$5:$K$350,2,0),Invalid)))</f>
        <v/>
      </c>
      <c r="C22" s="36" t="str">
        <f>IF(Formula!C22=0,"",Formula!C22)</f>
        <v/>
      </c>
      <c r="D22" s="36" t="str">
        <f>IF(Formula!E22=0,"",Formula!E22)</f>
        <v/>
      </c>
      <c r="E22" s="34" t="str">
        <f>IFERROR(VLOOKUP($A22,'DID-list 2016'!$A$7:$K$350,8,0),"")</f>
        <v/>
      </c>
      <c r="F22" s="34" t="str">
        <f>IFERROR(VLOOKUP($A22,'DID-list 2016'!$A$7:$K$350,5,0),"")</f>
        <v/>
      </c>
      <c r="G22" s="34" t="str">
        <f>IFERROR(VLOOKUP($A22,'DID-list 2016'!$A$7:$K$350,9,0),"")</f>
        <v/>
      </c>
      <c r="H22" s="37" t="str">
        <f>IF(Formula!D22*(Formula!F22/100)=0,"",Formula!D22*(Formula!F22/100))</f>
        <v/>
      </c>
      <c r="I22" s="37" t="str">
        <f t="shared" si="0"/>
        <v/>
      </c>
      <c r="J22" s="38" t="str">
        <f>IFERROR(IF(VLOOKUP($A22,'DID-list 2016'!$A$7:$K$350,10,0)="R",0,$I22)*OR(IF(VLOOKUP($A22,'DID-list 2016'!$A$7:$K$350,10,0)="NA",0,$I22)),$I22)</f>
        <v/>
      </c>
      <c r="K22" s="38" t="str">
        <f>IFERROR(IF(VLOOKUP($A22,'DID-list 2016'!$A$7:$K$350,11,0)="Y",0,$I22)*OR(IF(VLOOKUP($A22,'DID-list 2016'!$A$7:$K$350,11,0)="NA",0,$I22)),$I22)</f>
        <v/>
      </c>
      <c r="L22" s="39" t="str">
        <f t="shared" si="1"/>
        <v/>
      </c>
      <c r="M22" s="35" t="str">
        <f>IF(H22="","",IF(H22*Formula!O22=0,"",H22*Formula!O22))</f>
        <v/>
      </c>
      <c r="N22" s="35" t="str">
        <f>IF(H22="","",IF(H22*Formula!P22=0,"",H22*Formula!P22))</f>
        <v/>
      </c>
      <c r="O22" s="35" t="str">
        <f>IF(H22="","",IF(H22*Formula!Q22=0,"",H22*Formula!Q22))</f>
        <v/>
      </c>
      <c r="P22" s="35" t="str">
        <f t="shared" si="2"/>
        <v/>
      </c>
      <c r="Q22" s="40"/>
    </row>
    <row r="23" spans="1:17">
      <c r="A23" s="35" t="str">
        <f>IF(Formula!K23=0,"",Formula!K23)</f>
        <v/>
      </c>
      <c r="B23" s="36" t="str">
        <f>IF(C23="","",IF(A23="",NonDID,IFERROR(VLOOKUP(A23,'DID-list 2016'!$A$5:$K$350,2,0),Invalid)))</f>
        <v/>
      </c>
      <c r="C23" s="36" t="str">
        <f>IF(Formula!C23=0,"",Formula!C23)</f>
        <v/>
      </c>
      <c r="D23" s="36" t="str">
        <f>IF(Formula!E23=0,"",Formula!E23)</f>
        <v/>
      </c>
      <c r="E23" s="34" t="str">
        <f>IFERROR(VLOOKUP($A23,'DID-list 2016'!$A$7:$K$350,8,0),"")</f>
        <v/>
      </c>
      <c r="F23" s="34" t="str">
        <f>IFERROR(VLOOKUP($A23,'DID-list 2016'!$A$7:$K$350,5,0),"")</f>
        <v/>
      </c>
      <c r="G23" s="34" t="str">
        <f>IFERROR(VLOOKUP($A23,'DID-list 2016'!$A$7:$K$350,9,0),"")</f>
        <v/>
      </c>
      <c r="H23" s="37" t="str">
        <f>IF(Formula!D23*(Formula!F23/100)=0,"",Formula!D23*(Formula!F23/100))</f>
        <v/>
      </c>
      <c r="I23" s="37" t="str">
        <f t="shared" si="0"/>
        <v/>
      </c>
      <c r="J23" s="38" t="str">
        <f>IFERROR(IF(VLOOKUP($A23,'DID-list 2016'!$A$7:$K$350,10,0)="R",0,$I23)*OR(IF(VLOOKUP($A23,'DID-list 2016'!$A$7:$K$350,10,0)="NA",0,$I23)),$I23)</f>
        <v/>
      </c>
      <c r="K23" s="38" t="str">
        <f>IFERROR(IF(VLOOKUP($A23,'DID-list 2016'!$A$7:$K$350,11,0)="Y",0,$I23)*OR(IF(VLOOKUP($A23,'DID-list 2016'!$A$7:$K$350,11,0)="NA",0,$I23)),$I23)</f>
        <v/>
      </c>
      <c r="L23" s="39" t="str">
        <f t="shared" si="1"/>
        <v/>
      </c>
      <c r="M23" s="35" t="str">
        <f>IF(H23="","",IF(H23*Formula!O23=0,"",H23*Formula!O23))</f>
        <v/>
      </c>
      <c r="N23" s="35" t="str">
        <f>IF(H23="","",IF(H23*Formula!P23=0,"",H23*Formula!P23))</f>
        <v/>
      </c>
      <c r="O23" s="35" t="str">
        <f>IF(H23="","",IF(H23*Formula!Q23=0,"",H23*Formula!Q23))</f>
        <v/>
      </c>
      <c r="P23" s="35" t="str">
        <f t="shared" si="2"/>
        <v/>
      </c>
      <c r="Q23" s="40"/>
    </row>
    <row r="24" spans="1:17">
      <c r="A24" s="35" t="str">
        <f>IF(Formula!K24=0,"",Formula!K24)</f>
        <v/>
      </c>
      <c r="B24" s="36" t="str">
        <f>IF(C24="","",IF(A24="",NonDID,IFERROR(VLOOKUP(A24,'DID-list 2016'!$A$5:$K$350,2,0),Invalid)))</f>
        <v/>
      </c>
      <c r="C24" s="36" t="str">
        <f>IF(Formula!C24=0,"",Formula!C24)</f>
        <v/>
      </c>
      <c r="D24" s="36" t="str">
        <f>IF(Formula!E24=0,"",Formula!E24)</f>
        <v/>
      </c>
      <c r="E24" s="34" t="str">
        <f>IFERROR(VLOOKUP($A24,'DID-list 2016'!$A$7:$K$350,8,0),"")</f>
        <v/>
      </c>
      <c r="F24" s="34" t="str">
        <f>IFERROR(VLOOKUP($A24,'DID-list 2016'!$A$7:$K$350,5,0),"")</f>
        <v/>
      </c>
      <c r="G24" s="34" t="str">
        <f>IFERROR(VLOOKUP($A24,'DID-list 2016'!$A$7:$K$350,9,0),"")</f>
        <v/>
      </c>
      <c r="H24" s="37" t="str">
        <f>IF(Formula!D24*(Formula!F24/100)=0,"",Formula!D24*(Formula!F24/100))</f>
        <v/>
      </c>
      <c r="I24" s="37" t="str">
        <f t="shared" si="0"/>
        <v/>
      </c>
      <c r="J24" s="38" t="str">
        <f>IFERROR(IF(VLOOKUP($A24,'DID-list 2016'!$A$7:$K$350,10,0)="R",0,$I24)*OR(IF(VLOOKUP($A24,'DID-list 2016'!$A$7:$K$350,10,0)="NA",0,$I24)),$I24)</f>
        <v/>
      </c>
      <c r="K24" s="38" t="str">
        <f>IFERROR(IF(VLOOKUP($A24,'DID-list 2016'!$A$7:$K$350,11,0)="Y",0,$I24)*OR(IF(VLOOKUP($A24,'DID-list 2016'!$A$7:$K$350,11,0)="NA",0,$I24)),$I24)</f>
        <v/>
      </c>
      <c r="L24" s="39" t="str">
        <f t="shared" si="1"/>
        <v/>
      </c>
      <c r="M24" s="35" t="str">
        <f>IF(H24="","",IF(H24*Formula!O24=0,"",H24*Formula!O24))</f>
        <v/>
      </c>
      <c r="N24" s="35" t="str">
        <f>IF(H24="","",IF(H24*Formula!P24=0,"",H24*Formula!P24))</f>
        <v/>
      </c>
      <c r="O24" s="35" t="str">
        <f>IF(H24="","",IF(H24*Formula!Q24=0,"",H24*Formula!Q24))</f>
        <v/>
      </c>
      <c r="P24" s="35" t="str">
        <f t="shared" si="2"/>
        <v/>
      </c>
      <c r="Q24" s="40"/>
    </row>
    <row r="25" spans="1:17">
      <c r="A25" s="35" t="str">
        <f>IF(Formula!K25=0,"",Formula!K25)</f>
        <v/>
      </c>
      <c r="B25" s="36" t="str">
        <f>IF(C25="","",IF(A25="",NonDID,IFERROR(VLOOKUP(A25,'DID-list 2016'!$A$5:$K$350,2,0),Invalid)))</f>
        <v/>
      </c>
      <c r="C25" s="36" t="str">
        <f>IF(Formula!C25=0,"",Formula!C25)</f>
        <v/>
      </c>
      <c r="D25" s="36" t="str">
        <f>IF(Formula!E25=0,"",Formula!E25)</f>
        <v/>
      </c>
      <c r="E25" s="34" t="str">
        <f>IFERROR(VLOOKUP($A25,'DID-list 2016'!$A$7:$K$350,8,0),"")</f>
        <v/>
      </c>
      <c r="F25" s="34" t="str">
        <f>IFERROR(VLOOKUP($A25,'DID-list 2016'!$A$7:$K$350,5,0),"")</f>
        <v/>
      </c>
      <c r="G25" s="34" t="str">
        <f>IFERROR(VLOOKUP($A25,'DID-list 2016'!$A$7:$K$350,9,0),"")</f>
        <v/>
      </c>
      <c r="H25" s="37" t="str">
        <f>IF(Formula!D25*(Formula!F25/100)=0,"",Formula!D25*(Formula!F25/100))</f>
        <v/>
      </c>
      <c r="I25" s="37" t="str">
        <f t="shared" si="0"/>
        <v/>
      </c>
      <c r="J25" s="38" t="str">
        <f>IFERROR(IF(VLOOKUP($A25,'DID-list 2016'!$A$7:$K$350,10,0)="R",0,$I25)*OR(IF(VLOOKUP($A25,'DID-list 2016'!$A$7:$K$350,10,0)="NA",0,$I25)),$I25)</f>
        <v/>
      </c>
      <c r="K25" s="38" t="str">
        <f>IFERROR(IF(VLOOKUP($A25,'DID-list 2016'!$A$7:$K$350,11,0)="Y",0,$I25)*OR(IF(VLOOKUP($A25,'DID-list 2016'!$A$7:$K$350,11,0)="NA",0,$I25)),$I25)</f>
        <v/>
      </c>
      <c r="L25" s="39" t="str">
        <f t="shared" si="1"/>
        <v/>
      </c>
      <c r="M25" s="35" t="str">
        <f>IF(H25="","",IF(H25*Formula!O25=0,"",H25*Formula!O25))</f>
        <v/>
      </c>
      <c r="N25" s="35" t="str">
        <f>IF(H25="","",IF(H25*Formula!P25=0,"",H25*Formula!P25))</f>
        <v/>
      </c>
      <c r="O25" s="35" t="str">
        <f>IF(H25="","",IF(H25*Formula!Q25=0,"",H25*Formula!Q25))</f>
        <v/>
      </c>
      <c r="P25" s="35" t="str">
        <f t="shared" si="2"/>
        <v/>
      </c>
      <c r="Q25" s="40"/>
    </row>
    <row r="26" spans="1:17">
      <c r="A26" s="35" t="str">
        <f>IF(Formula!K26=0,"",Formula!K26)</f>
        <v/>
      </c>
      <c r="B26" s="36" t="str">
        <f>IF(C26="","",IF(A26="",NonDID,IFERROR(VLOOKUP(A26,'DID-list 2016'!$A$5:$K$350,2,0),Invalid)))</f>
        <v/>
      </c>
      <c r="C26" s="36" t="str">
        <f>IF(Formula!C26=0,"",Formula!C26)</f>
        <v/>
      </c>
      <c r="D26" s="36" t="str">
        <f>IF(Formula!E26=0,"",Formula!E26)</f>
        <v/>
      </c>
      <c r="E26" s="34" t="str">
        <f>IFERROR(VLOOKUP($A26,'DID-list 2016'!$A$7:$K$350,8,0),"")</f>
        <v/>
      </c>
      <c r="F26" s="34" t="str">
        <f>IFERROR(VLOOKUP($A26,'DID-list 2016'!$A$7:$K$350,5,0),"")</f>
        <v/>
      </c>
      <c r="G26" s="34" t="str">
        <f>IFERROR(VLOOKUP($A26,'DID-list 2016'!$A$7:$K$350,9,0),"")</f>
        <v/>
      </c>
      <c r="H26" s="37" t="str">
        <f>IF(Formula!D26*(Formula!F26/100)=0,"",Formula!D26*(Formula!F26/100))</f>
        <v/>
      </c>
      <c r="I26" s="37" t="str">
        <f t="shared" si="0"/>
        <v/>
      </c>
      <c r="J26" s="38" t="str">
        <f>IFERROR(IF(VLOOKUP($A26,'DID-list 2016'!$A$7:$K$350,10,0)="R",0,$I26)*OR(IF(VLOOKUP($A26,'DID-list 2016'!$A$7:$K$350,10,0)="NA",0,$I26)),$I26)</f>
        <v/>
      </c>
      <c r="K26" s="38" t="str">
        <f>IFERROR(IF(VLOOKUP($A26,'DID-list 2016'!$A$7:$K$350,11,0)="Y",0,$I26)*OR(IF(VLOOKUP($A26,'DID-list 2016'!$A$7:$K$350,11,0)="NA",0,$I26)),$I26)</f>
        <v/>
      </c>
      <c r="L26" s="39" t="str">
        <f t="shared" si="1"/>
        <v/>
      </c>
      <c r="M26" s="35" t="str">
        <f>IF(H26="","",IF(H26*Formula!O26=0,"",H26*Formula!O26))</f>
        <v/>
      </c>
      <c r="N26" s="35" t="str">
        <f>IF(H26="","",IF(H26*Formula!P26=0,"",H26*Formula!P26))</f>
        <v/>
      </c>
      <c r="O26" s="35" t="str">
        <f>IF(H26="","",IF(H26*Formula!Q26=0,"",H26*Formula!Q26))</f>
        <v/>
      </c>
      <c r="P26" s="35" t="str">
        <f t="shared" si="2"/>
        <v/>
      </c>
      <c r="Q26" s="40"/>
    </row>
    <row r="27" spans="1:17">
      <c r="A27" s="35" t="str">
        <f>IF(Formula!K27=0,"",Formula!K27)</f>
        <v/>
      </c>
      <c r="B27" s="36" t="str">
        <f>IF(C27="","",IF(A27="",NonDID,IFERROR(VLOOKUP(A27,'DID-list 2016'!$A$5:$K$350,2,0),Invalid)))</f>
        <v/>
      </c>
      <c r="C27" s="36" t="str">
        <f>IF(Formula!C27=0,"",Formula!C27)</f>
        <v/>
      </c>
      <c r="D27" s="36" t="str">
        <f>IF(Formula!E27=0,"",Formula!E27)</f>
        <v/>
      </c>
      <c r="E27" s="34" t="str">
        <f>IFERROR(VLOOKUP($A27,'DID-list 2016'!$A$7:$K$350,8,0),"")</f>
        <v/>
      </c>
      <c r="F27" s="34" t="str">
        <f>IFERROR(VLOOKUP($A27,'DID-list 2016'!$A$7:$K$350,5,0),"")</f>
        <v/>
      </c>
      <c r="G27" s="34" t="str">
        <f>IFERROR(VLOOKUP($A27,'DID-list 2016'!$A$7:$K$350,9,0),"")</f>
        <v/>
      </c>
      <c r="H27" s="37" t="str">
        <f>IF(Formula!D27*(Formula!F27/100)=0,"",Formula!D27*(Formula!F27/100))</f>
        <v/>
      </c>
      <c r="I27" s="37" t="str">
        <f t="shared" si="0"/>
        <v/>
      </c>
      <c r="J27" s="38" t="str">
        <f>IFERROR(IF(VLOOKUP($A27,'DID-list 2016'!$A$7:$K$350,10,0)="R",0,$I27)*OR(IF(VLOOKUP($A27,'DID-list 2016'!$A$7:$K$350,10,0)="NA",0,$I27)),$I27)</f>
        <v/>
      </c>
      <c r="K27" s="38" t="str">
        <f>IFERROR(IF(VLOOKUP($A27,'DID-list 2016'!$A$7:$K$350,11,0)="Y",0,$I27)*OR(IF(VLOOKUP($A27,'DID-list 2016'!$A$7:$K$350,11,0)="NA",0,$I27)),$I27)</f>
        <v/>
      </c>
      <c r="L27" s="39" t="str">
        <f t="shared" si="1"/>
        <v/>
      </c>
      <c r="M27" s="35" t="str">
        <f>IF(H27="","",IF(H27*Formula!O27=0,"",H27*Formula!O27))</f>
        <v/>
      </c>
      <c r="N27" s="35" t="str">
        <f>IF(H27="","",IF(H27*Formula!P27=0,"",H27*Formula!P27))</f>
        <v/>
      </c>
      <c r="O27" s="35" t="str">
        <f>IF(H27="","",IF(H27*Formula!Q27=0,"",H27*Formula!Q27))</f>
        <v/>
      </c>
      <c r="P27" s="35" t="str">
        <f t="shared" si="2"/>
        <v/>
      </c>
      <c r="Q27" s="40"/>
    </row>
    <row r="28" spans="1:17">
      <c r="A28" s="35" t="str">
        <f>IF(Formula!K28=0,"",Formula!K28)</f>
        <v/>
      </c>
      <c r="B28" s="36" t="str">
        <f>IF(C28="","",IF(A28="",NonDID,IFERROR(VLOOKUP(A28,'DID-list 2016'!$A$5:$K$350,2,0),Invalid)))</f>
        <v/>
      </c>
      <c r="C28" s="36" t="str">
        <f>IF(Formula!C28=0,"",Formula!C28)</f>
        <v/>
      </c>
      <c r="D28" s="36" t="str">
        <f>IF(Formula!E28=0,"",Formula!E28)</f>
        <v/>
      </c>
      <c r="E28" s="34" t="str">
        <f>IFERROR(VLOOKUP($A28,'DID-list 2016'!$A$7:$K$350,8,0),"")</f>
        <v/>
      </c>
      <c r="F28" s="34" t="str">
        <f>IFERROR(VLOOKUP($A28,'DID-list 2016'!$A$7:$K$350,5,0),"")</f>
        <v/>
      </c>
      <c r="G28" s="34" t="str">
        <f>IFERROR(VLOOKUP($A28,'DID-list 2016'!$A$7:$K$350,9,0),"")</f>
        <v/>
      </c>
      <c r="H28" s="37" t="str">
        <f>IF(Formula!D28*(Formula!F28/100)=0,"",Formula!D28*(Formula!F28/100))</f>
        <v/>
      </c>
      <c r="I28" s="37" t="str">
        <f t="shared" si="0"/>
        <v/>
      </c>
      <c r="J28" s="38" t="str">
        <f>IFERROR(IF(VLOOKUP($A28,'DID-list 2016'!$A$7:$K$350,10,0)="R",0,$I28)*OR(IF(VLOOKUP($A28,'DID-list 2016'!$A$7:$K$350,10,0)="NA",0,$I28)),$I28)</f>
        <v/>
      </c>
      <c r="K28" s="38" t="str">
        <f>IFERROR(IF(VLOOKUP($A28,'DID-list 2016'!$A$7:$K$350,11,0)="Y",0,$I28)*OR(IF(VLOOKUP($A28,'DID-list 2016'!$A$7:$K$350,11,0)="NA",0,$I28)),$I28)</f>
        <v/>
      </c>
      <c r="L28" s="39" t="str">
        <f t="shared" si="1"/>
        <v/>
      </c>
      <c r="M28" s="35" t="str">
        <f>IF(H28="","",IF(H28*Formula!O28=0,"",H28*Formula!O28))</f>
        <v/>
      </c>
      <c r="N28" s="35" t="str">
        <f>IF(H28="","",IF(H28*Formula!P28=0,"",H28*Formula!P28))</f>
        <v/>
      </c>
      <c r="O28" s="35" t="str">
        <f>IF(H28="","",IF(H28*Formula!Q28=0,"",H28*Formula!Q28))</f>
        <v/>
      </c>
      <c r="P28" s="35" t="str">
        <f t="shared" si="2"/>
        <v/>
      </c>
      <c r="Q28" s="40"/>
    </row>
    <row r="29" spans="1:17">
      <c r="A29" s="35" t="str">
        <f>IF(Formula!K29=0,"",Formula!K29)</f>
        <v/>
      </c>
      <c r="B29" s="36" t="str">
        <f>IF(C29="","",IF(A29="",NonDID,IFERROR(VLOOKUP(A29,'DID-list 2016'!$A$5:$K$350,2,0),Invalid)))</f>
        <v/>
      </c>
      <c r="C29" s="36" t="str">
        <f>IF(Formula!C29=0,"",Formula!C29)</f>
        <v/>
      </c>
      <c r="D29" s="36" t="str">
        <f>IF(Formula!E29=0,"",Formula!E29)</f>
        <v/>
      </c>
      <c r="E29" s="34" t="str">
        <f>IFERROR(VLOOKUP($A29,'DID-list 2016'!$A$7:$K$350,8,0),"")</f>
        <v/>
      </c>
      <c r="F29" s="34" t="str">
        <f>IFERROR(VLOOKUP($A29,'DID-list 2016'!$A$7:$K$350,5,0),"")</f>
        <v/>
      </c>
      <c r="G29" s="34" t="str">
        <f>IFERROR(VLOOKUP($A29,'DID-list 2016'!$A$7:$K$350,9,0),"")</f>
        <v/>
      </c>
      <c r="H29" s="37" t="str">
        <f>IF(Formula!D29*(Formula!F29/100)=0,"",Formula!D29*(Formula!F29/100))</f>
        <v/>
      </c>
      <c r="I29" s="37" t="str">
        <f t="shared" si="0"/>
        <v/>
      </c>
      <c r="J29" s="38" t="str">
        <f>IFERROR(IF(VLOOKUP($A29,'DID-list 2016'!$A$7:$K$350,10,0)="R",0,$I29)*OR(IF(VLOOKUP($A29,'DID-list 2016'!$A$7:$K$350,10,0)="NA",0,$I29)),$I29)</f>
        <v/>
      </c>
      <c r="K29" s="38" t="str">
        <f>IFERROR(IF(VLOOKUP($A29,'DID-list 2016'!$A$7:$K$350,11,0)="Y",0,$I29)*OR(IF(VLOOKUP($A29,'DID-list 2016'!$A$7:$K$350,11,0)="NA",0,$I29)),$I29)</f>
        <v/>
      </c>
      <c r="L29" s="39" t="str">
        <f t="shared" si="1"/>
        <v/>
      </c>
      <c r="M29" s="35" t="str">
        <f>IF(H29="","",IF(H29*Formula!O29=0,"",H29*Formula!O29))</f>
        <v/>
      </c>
      <c r="N29" s="35" t="str">
        <f>IF(H29="","",IF(H29*Formula!P29=0,"",H29*Formula!P29))</f>
        <v/>
      </c>
      <c r="O29" s="35" t="str">
        <f>IF(H29="","",IF(H29*Formula!Q29=0,"",H29*Formula!Q29))</f>
        <v/>
      </c>
      <c r="P29" s="35" t="str">
        <f t="shared" si="2"/>
        <v/>
      </c>
      <c r="Q29" s="40"/>
    </row>
    <row r="30" spans="1:17">
      <c r="A30" s="35" t="str">
        <f>IF(Formula!K30=0,"",Formula!K30)</f>
        <v/>
      </c>
      <c r="B30" s="36" t="str">
        <f>IF(C30="","",IF(A30="",NonDID,IFERROR(VLOOKUP(A30,'DID-list 2016'!$A$5:$K$350,2,0),Invalid)))</f>
        <v/>
      </c>
      <c r="C30" s="36" t="str">
        <f>IF(Formula!C30=0,"",Formula!C30)</f>
        <v/>
      </c>
      <c r="D30" s="36" t="str">
        <f>IF(Formula!E30=0,"",Formula!E30)</f>
        <v/>
      </c>
      <c r="E30" s="34" t="str">
        <f>IFERROR(VLOOKUP($A30,'DID-list 2016'!$A$7:$K$350,8,0),"")</f>
        <v/>
      </c>
      <c r="F30" s="34" t="str">
        <f>IFERROR(VLOOKUP($A30,'DID-list 2016'!$A$7:$K$350,5,0),"")</f>
        <v/>
      </c>
      <c r="G30" s="34" t="str">
        <f>IFERROR(VLOOKUP($A30,'DID-list 2016'!$A$7:$K$350,9,0),"")</f>
        <v/>
      </c>
      <c r="H30" s="37" t="str">
        <f>IF(Formula!D30*(Formula!F30/100)=0,"",Formula!D30*(Formula!F30/100))</f>
        <v/>
      </c>
      <c r="I30" s="37" t="str">
        <f t="shared" si="0"/>
        <v/>
      </c>
      <c r="J30" s="38" t="str">
        <f>IFERROR(IF(VLOOKUP($A30,'DID-list 2016'!$A$7:$K$350,10,0)="R",0,$I30)*OR(IF(VLOOKUP($A30,'DID-list 2016'!$A$7:$K$350,10,0)="NA",0,$I30)),$I30)</f>
        <v/>
      </c>
      <c r="K30" s="38" t="str">
        <f>IFERROR(IF(VLOOKUP($A30,'DID-list 2016'!$A$7:$K$350,11,0)="Y",0,$I30)*OR(IF(VLOOKUP($A30,'DID-list 2016'!$A$7:$K$350,11,0)="NA",0,$I30)),$I30)</f>
        <v/>
      </c>
      <c r="L30" s="39" t="str">
        <f t="shared" si="1"/>
        <v/>
      </c>
      <c r="M30" s="35" t="str">
        <f>IF(H30="","",IF(H30*Formula!O30=0,"",H30*Formula!O30))</f>
        <v/>
      </c>
      <c r="N30" s="35" t="str">
        <f>IF(H30="","",IF(H30*Formula!P30=0,"",H30*Formula!P30))</f>
        <v/>
      </c>
      <c r="O30" s="35" t="str">
        <f>IF(H30="","",IF(H30*Formula!Q30=0,"",H30*Formula!Q30))</f>
        <v/>
      </c>
      <c r="P30" s="35" t="str">
        <f t="shared" si="2"/>
        <v/>
      </c>
      <c r="Q30" s="40"/>
    </row>
    <row r="31" spans="1:17">
      <c r="A31" s="35" t="str">
        <f>IF(Formula!K31=0,"",Formula!K31)</f>
        <v/>
      </c>
      <c r="B31" s="36" t="str">
        <f>IF(C31="","",IF(A31="",NonDID,IFERROR(VLOOKUP(A31,'DID-list 2016'!$A$5:$K$350,2,0),Invalid)))</f>
        <v/>
      </c>
      <c r="C31" s="36" t="str">
        <f>IF(Formula!C31=0,"",Formula!C31)</f>
        <v/>
      </c>
      <c r="D31" s="36" t="str">
        <f>IF(Formula!E31=0,"",Formula!E31)</f>
        <v/>
      </c>
      <c r="E31" s="34" t="str">
        <f>IFERROR(VLOOKUP($A31,'DID-list 2016'!$A$7:$K$350,8,0),"")</f>
        <v/>
      </c>
      <c r="F31" s="34" t="str">
        <f>IFERROR(VLOOKUP($A31,'DID-list 2016'!$A$7:$K$350,5,0),"")</f>
        <v/>
      </c>
      <c r="G31" s="34" t="str">
        <f>IFERROR(VLOOKUP($A31,'DID-list 2016'!$A$7:$K$350,9,0),"")</f>
        <v/>
      </c>
      <c r="H31" s="37" t="str">
        <f>IF(Formula!D31*(Formula!F31/100)=0,"",Formula!D31*(Formula!F31/100))</f>
        <v/>
      </c>
      <c r="I31" s="37" t="str">
        <f t="shared" si="0"/>
        <v/>
      </c>
      <c r="J31" s="38" t="str">
        <f>IFERROR(IF(VLOOKUP($A31,'DID-list 2016'!$A$7:$K$350,10,0)="R",0,$I31)*OR(IF(VLOOKUP($A31,'DID-list 2016'!$A$7:$K$350,10,0)="NA",0,$I31)),$I31)</f>
        <v/>
      </c>
      <c r="K31" s="38" t="str">
        <f>IFERROR(IF(VLOOKUP($A31,'DID-list 2016'!$A$7:$K$350,11,0)="Y",0,$I31)*OR(IF(VLOOKUP($A31,'DID-list 2016'!$A$7:$K$350,11,0)="NA",0,$I31)),$I31)</f>
        <v/>
      </c>
      <c r="L31" s="39" t="str">
        <f t="shared" si="1"/>
        <v/>
      </c>
      <c r="M31" s="35" t="str">
        <f>IF(H31="","",IF(H31*Formula!O31=0,"",H31*Formula!O31))</f>
        <v/>
      </c>
      <c r="N31" s="35" t="str">
        <f>IF(H31="","",IF(H31*Formula!P31=0,"",H31*Formula!P31))</f>
        <v/>
      </c>
      <c r="O31" s="35" t="str">
        <f>IF(H31="","",IF(H31*Formula!Q31=0,"",H31*Formula!Q31))</f>
        <v/>
      </c>
      <c r="P31" s="35" t="str">
        <f t="shared" si="2"/>
        <v/>
      </c>
      <c r="Q31" s="40"/>
    </row>
    <row r="32" spans="1:17">
      <c r="A32" s="35" t="str">
        <f>IF(Formula!K32=0,"",Formula!K32)</f>
        <v/>
      </c>
      <c r="B32" s="36" t="str">
        <f>IF(C32="","",IF(A32="",NonDID,IFERROR(VLOOKUP(A32,'DID-list 2016'!$A$5:$K$350,2,0),Invalid)))</f>
        <v/>
      </c>
      <c r="C32" s="36" t="str">
        <f>IF(Formula!C32=0,"",Formula!C32)</f>
        <v/>
      </c>
      <c r="D32" s="36" t="str">
        <f>IF(Formula!E32=0,"",Formula!E32)</f>
        <v/>
      </c>
      <c r="E32" s="34" t="str">
        <f>IFERROR(VLOOKUP($A32,'DID-list 2016'!$A$7:$K$350,8,0),"")</f>
        <v/>
      </c>
      <c r="F32" s="34" t="str">
        <f>IFERROR(VLOOKUP($A32,'DID-list 2016'!$A$7:$K$350,5,0),"")</f>
        <v/>
      </c>
      <c r="G32" s="34" t="str">
        <f>IFERROR(VLOOKUP($A32,'DID-list 2016'!$A$7:$K$350,9,0),"")</f>
        <v/>
      </c>
      <c r="H32" s="37" t="str">
        <f>IF(Formula!D32*(Formula!F32/100)=0,"",Formula!D32*(Formula!F32/100))</f>
        <v/>
      </c>
      <c r="I32" s="37" t="str">
        <f t="shared" si="0"/>
        <v/>
      </c>
      <c r="J32" s="38" t="str">
        <f>IFERROR(IF(VLOOKUP($A32,'DID-list 2016'!$A$7:$K$350,10,0)="R",0,$I32)*OR(IF(VLOOKUP($A32,'DID-list 2016'!$A$7:$K$350,10,0)="NA",0,$I32)),$I32)</f>
        <v/>
      </c>
      <c r="K32" s="38" t="str">
        <f>IFERROR(IF(VLOOKUP($A32,'DID-list 2016'!$A$7:$K$350,11,0)="Y",0,$I32)*OR(IF(VLOOKUP($A32,'DID-list 2016'!$A$7:$K$350,11,0)="NA",0,$I32)),$I32)</f>
        <v/>
      </c>
      <c r="L32" s="39" t="str">
        <f t="shared" si="1"/>
        <v/>
      </c>
      <c r="M32" s="35" t="str">
        <f>IF(H32="","",IF(H32*Formula!O32=0,"",H32*Formula!O32))</f>
        <v/>
      </c>
      <c r="N32" s="35" t="str">
        <f>IF(H32="","",IF(H32*Formula!P32=0,"",H32*Formula!P32))</f>
        <v/>
      </c>
      <c r="O32" s="35" t="str">
        <f>IF(H32="","",IF(H32*Formula!Q32=0,"",H32*Formula!Q32))</f>
        <v/>
      </c>
      <c r="P32" s="35" t="str">
        <f t="shared" si="2"/>
        <v/>
      </c>
      <c r="Q32" s="40"/>
    </row>
    <row r="33" spans="1:17">
      <c r="A33" s="35" t="str">
        <f>IF(Formula!K33=0,"",Formula!K33)</f>
        <v/>
      </c>
      <c r="B33" s="36" t="str">
        <f>IF(C33="","",IF(A33="",NonDID,IFERROR(VLOOKUP(A33,'DID-list 2016'!$A$5:$K$350,2,0),Invalid)))</f>
        <v/>
      </c>
      <c r="C33" s="36" t="str">
        <f>IF(Formula!C33=0,"",Formula!C33)</f>
        <v/>
      </c>
      <c r="D33" s="36" t="str">
        <f>IF(Formula!E33=0,"",Formula!E33)</f>
        <v/>
      </c>
      <c r="E33" s="34" t="str">
        <f>IFERROR(VLOOKUP($A33,'DID-list 2016'!$A$7:$K$350,8,0),"")</f>
        <v/>
      </c>
      <c r="F33" s="34" t="str">
        <f>IFERROR(VLOOKUP($A33,'DID-list 2016'!$A$7:$K$350,5,0),"")</f>
        <v/>
      </c>
      <c r="G33" s="34" t="str">
        <f>IFERROR(VLOOKUP($A33,'DID-list 2016'!$A$7:$K$350,9,0),"")</f>
        <v/>
      </c>
      <c r="H33" s="37" t="str">
        <f>IF(Formula!D33*(Formula!F33/100)=0,"",Formula!D33*(Formula!F33/100))</f>
        <v/>
      </c>
      <c r="I33" s="37" t="str">
        <f t="shared" si="0"/>
        <v/>
      </c>
      <c r="J33" s="38" t="str">
        <f>IFERROR(IF(VLOOKUP($A33,'DID-list 2016'!$A$7:$K$350,10,0)="R",0,$I33)*OR(IF(VLOOKUP($A33,'DID-list 2016'!$A$7:$K$350,10,0)="NA",0,$I33)),$I33)</f>
        <v/>
      </c>
      <c r="K33" s="38" t="str">
        <f>IFERROR(IF(VLOOKUP($A33,'DID-list 2016'!$A$7:$K$350,11,0)="Y",0,$I33)*OR(IF(VLOOKUP($A33,'DID-list 2016'!$A$7:$K$350,11,0)="NA",0,$I33)),$I33)</f>
        <v/>
      </c>
      <c r="L33" s="39" t="str">
        <f t="shared" si="1"/>
        <v/>
      </c>
      <c r="M33" s="35" t="str">
        <f>IF(H33="","",IF(H33*Formula!O33=0,"",H33*Formula!O33))</f>
        <v/>
      </c>
      <c r="N33" s="35" t="str">
        <f>IF(H33="","",IF(H33*Formula!P33=0,"",H33*Formula!P33))</f>
        <v/>
      </c>
      <c r="O33" s="35" t="str">
        <f>IF(H33="","",IF(H33*Formula!Q33=0,"",H33*Formula!Q33))</f>
        <v/>
      </c>
      <c r="P33" s="35" t="str">
        <f t="shared" si="2"/>
        <v/>
      </c>
      <c r="Q33" s="40"/>
    </row>
    <row r="34" spans="1:17">
      <c r="A34" s="35" t="str">
        <f>IF(Formula!K34=0,"",Formula!K34)</f>
        <v/>
      </c>
      <c r="B34" s="36" t="str">
        <f>IF(C34="","",IF(A34="",NonDID,IFERROR(VLOOKUP(A34,'DID-list 2016'!$A$5:$K$350,2,0),Invalid)))</f>
        <v/>
      </c>
      <c r="C34" s="36" t="str">
        <f>IF(Formula!C34=0,"",Formula!C34)</f>
        <v/>
      </c>
      <c r="D34" s="36" t="str">
        <f>IF(Formula!E34=0,"",Formula!E34)</f>
        <v/>
      </c>
      <c r="E34" s="34" t="str">
        <f>IFERROR(VLOOKUP($A34,'DID-list 2016'!$A$7:$K$350,8,0),"")</f>
        <v/>
      </c>
      <c r="F34" s="34" t="str">
        <f>IFERROR(VLOOKUP($A34,'DID-list 2016'!$A$7:$K$350,5,0),"")</f>
        <v/>
      </c>
      <c r="G34" s="34" t="str">
        <f>IFERROR(VLOOKUP($A34,'DID-list 2016'!$A$7:$K$350,9,0),"")</f>
        <v/>
      </c>
      <c r="H34" s="37" t="str">
        <f>IF(Formula!D34*(Formula!F34/100)=0,"",Formula!D34*(Formula!F34/100))</f>
        <v/>
      </c>
      <c r="I34" s="37" t="str">
        <f t="shared" si="0"/>
        <v/>
      </c>
      <c r="J34" s="38" t="str">
        <f>IFERROR(IF(VLOOKUP($A34,'DID-list 2016'!$A$7:$K$350,10,0)="R",0,$I34)*OR(IF(VLOOKUP($A34,'DID-list 2016'!$A$7:$K$350,10,0)="NA",0,$I34)),$I34)</f>
        <v/>
      </c>
      <c r="K34" s="38" t="str">
        <f>IFERROR(IF(VLOOKUP($A34,'DID-list 2016'!$A$7:$K$350,11,0)="Y",0,$I34)*OR(IF(VLOOKUP($A34,'DID-list 2016'!$A$7:$K$350,11,0)="NA",0,$I34)),$I34)</f>
        <v/>
      </c>
      <c r="L34" s="39" t="str">
        <f t="shared" si="1"/>
        <v/>
      </c>
      <c r="M34" s="35" t="str">
        <f>IF(H34="","",IF(H34*Formula!O34=0,"",H34*Formula!O34))</f>
        <v/>
      </c>
      <c r="N34" s="35" t="str">
        <f>IF(H34="","",IF(H34*Formula!P34=0,"",H34*Formula!P34))</f>
        <v/>
      </c>
      <c r="O34" s="35" t="str">
        <f>IF(H34="","",IF(H34*Formula!Q34=0,"",H34*Formula!Q34))</f>
        <v/>
      </c>
      <c r="P34" s="35" t="str">
        <f t="shared" si="2"/>
        <v/>
      </c>
      <c r="Q34" s="40"/>
    </row>
    <row r="35" spans="1:17">
      <c r="A35" s="35" t="str">
        <f>IF(Formula!K35=0,"",Formula!K35)</f>
        <v/>
      </c>
      <c r="B35" s="36" t="str">
        <f>IF(C35="","",IF(A35="",NonDID,IFERROR(VLOOKUP(A35,'DID-list 2016'!$A$5:$K$350,2,0),Invalid)))</f>
        <v/>
      </c>
      <c r="C35" s="36" t="str">
        <f>IF(Formula!C35=0,"",Formula!C35)</f>
        <v/>
      </c>
      <c r="D35" s="36" t="str">
        <f>IF(Formula!E35=0,"",Formula!E35)</f>
        <v/>
      </c>
      <c r="E35" s="34" t="str">
        <f>IFERROR(VLOOKUP($A35,'DID-list 2016'!$A$7:$K$350,8,0),"")</f>
        <v/>
      </c>
      <c r="F35" s="34" t="str">
        <f>IFERROR(VLOOKUP($A35,'DID-list 2016'!$A$7:$K$350,5,0),"")</f>
        <v/>
      </c>
      <c r="G35" s="34" t="str">
        <f>IFERROR(VLOOKUP($A35,'DID-list 2016'!$A$7:$K$350,9,0),"")</f>
        <v/>
      </c>
      <c r="H35" s="37" t="str">
        <f>IF(Formula!D35*(Formula!F35/100)=0,"",Formula!D35*(Formula!F35/100))</f>
        <v/>
      </c>
      <c r="I35" s="37" t="str">
        <f t="shared" si="0"/>
        <v/>
      </c>
      <c r="J35" s="38" t="str">
        <f>IFERROR(IF(VLOOKUP($A35,'DID-list 2016'!$A$7:$K$350,10,0)="R",0,$I35)*OR(IF(VLOOKUP($A35,'DID-list 2016'!$A$7:$K$350,10,0)="NA",0,$I35)),$I35)</f>
        <v/>
      </c>
      <c r="K35" s="38" t="str">
        <f>IFERROR(IF(VLOOKUP($A35,'DID-list 2016'!$A$7:$K$350,11,0)="Y",0,$I35)*OR(IF(VLOOKUP($A35,'DID-list 2016'!$A$7:$K$350,11,0)="NA",0,$I35)),$I35)</f>
        <v/>
      </c>
      <c r="L35" s="39" t="str">
        <f t="shared" si="1"/>
        <v/>
      </c>
      <c r="M35" s="35" t="str">
        <f>IF(H35="","",IF(H35*Formula!O35=0,"",H35*Formula!O35))</f>
        <v/>
      </c>
      <c r="N35" s="35" t="str">
        <f>IF(H35="","",IF(H35*Formula!P35=0,"",H35*Formula!P35))</f>
        <v/>
      </c>
      <c r="O35" s="35" t="str">
        <f>IF(H35="","",IF(H35*Formula!Q35=0,"",H35*Formula!Q35))</f>
        <v/>
      </c>
      <c r="P35" s="35" t="str">
        <f t="shared" si="2"/>
        <v/>
      </c>
      <c r="Q35" s="40"/>
    </row>
    <row r="36" spans="1:17">
      <c r="A36" s="35" t="str">
        <f>IF(Formula!K36=0,"",Formula!K36)</f>
        <v/>
      </c>
      <c r="B36" s="36" t="str">
        <f>IF(C36="","",IF(A36="",NonDID,IFERROR(VLOOKUP(A36,'DID-list 2016'!$A$5:$K$350,2,0),Invalid)))</f>
        <v/>
      </c>
      <c r="C36" s="36" t="str">
        <f>IF(Formula!C36=0,"",Formula!C36)</f>
        <v/>
      </c>
      <c r="D36" s="36" t="str">
        <f>IF(Formula!E36=0,"",Formula!E36)</f>
        <v/>
      </c>
      <c r="E36" s="34" t="str">
        <f>IFERROR(VLOOKUP($A36,'DID-list 2016'!$A$7:$K$350,8,0),"")</f>
        <v/>
      </c>
      <c r="F36" s="34" t="str">
        <f>IFERROR(VLOOKUP($A36,'DID-list 2016'!$A$7:$K$350,5,0),"")</f>
        <v/>
      </c>
      <c r="G36" s="34" t="str">
        <f>IFERROR(VLOOKUP($A36,'DID-list 2016'!$A$7:$K$350,9,0),"")</f>
        <v/>
      </c>
      <c r="H36" s="37" t="str">
        <f>IF(Formula!D36*(Formula!F36/100)=0,"",Formula!D36*(Formula!F36/100))</f>
        <v/>
      </c>
      <c r="I36" s="37" t="str">
        <f t="shared" si="0"/>
        <v/>
      </c>
      <c r="J36" s="38" t="str">
        <f>IFERROR(IF(VLOOKUP($A36,'DID-list 2016'!$A$7:$K$350,10,0)="R",0,$I36)*OR(IF(VLOOKUP($A36,'DID-list 2016'!$A$7:$K$350,10,0)="NA",0,$I36)),$I36)</f>
        <v/>
      </c>
      <c r="K36" s="38" t="str">
        <f>IFERROR(IF(VLOOKUP($A36,'DID-list 2016'!$A$7:$K$350,11,0)="Y",0,$I36)*OR(IF(VLOOKUP($A36,'DID-list 2016'!$A$7:$K$350,11,0)="NA",0,$I36)),$I36)</f>
        <v/>
      </c>
      <c r="L36" s="39" t="str">
        <f t="shared" si="1"/>
        <v/>
      </c>
      <c r="M36" s="35" t="str">
        <f>IF(H36="","",IF(H36*Formula!O36=0,"",H36*Formula!O36))</f>
        <v/>
      </c>
      <c r="N36" s="35" t="str">
        <f>IF(H36="","",IF(H36*Formula!P36=0,"",H36*Formula!P36))</f>
        <v/>
      </c>
      <c r="O36" s="35" t="str">
        <f>IF(H36="","",IF(H36*Formula!Q36=0,"",H36*Formula!Q36))</f>
        <v/>
      </c>
      <c r="P36" s="35" t="str">
        <f t="shared" si="2"/>
        <v/>
      </c>
      <c r="Q36" s="40"/>
    </row>
    <row r="37" spans="1:17">
      <c r="A37" s="29"/>
      <c r="B37" s="48" t="s">
        <v>2</v>
      </c>
      <c r="C37" s="48"/>
      <c r="D37" s="49"/>
      <c r="E37" s="48"/>
      <c r="F37" s="48"/>
      <c r="G37" s="48"/>
      <c r="H37" s="50">
        <f>SUM(H6:H36)</f>
        <v>0</v>
      </c>
      <c r="I37" s="50">
        <f t="shared" ref="I37:P37" si="3">SUM(I6:I35)</f>
        <v>0</v>
      </c>
      <c r="J37" s="50">
        <f t="shared" si="3"/>
        <v>0</v>
      </c>
      <c r="K37" s="50">
        <f t="shared" si="3"/>
        <v>0</v>
      </c>
      <c r="L37" s="51">
        <f t="shared" si="3"/>
        <v>0</v>
      </c>
      <c r="M37" s="51">
        <f t="shared" si="3"/>
        <v>0</v>
      </c>
      <c r="N37" s="51">
        <f t="shared" si="3"/>
        <v>0</v>
      </c>
      <c r="O37" s="51">
        <f t="shared" si="3"/>
        <v>0</v>
      </c>
      <c r="P37" s="51">
        <f t="shared" si="3"/>
        <v>0</v>
      </c>
      <c r="Q37" s="40"/>
    </row>
    <row r="38" spans="1:17">
      <c r="A38" s="29"/>
      <c r="B38" s="52"/>
      <c r="C38" s="52"/>
      <c r="D38" s="29"/>
      <c r="E38" s="52"/>
      <c r="F38" s="52"/>
      <c r="G38" s="52"/>
      <c r="H38" s="53"/>
      <c r="I38" s="53"/>
      <c r="J38" s="53"/>
      <c r="K38" s="53"/>
      <c r="L38" s="54"/>
      <c r="M38" s="55"/>
      <c r="N38" s="56"/>
      <c r="O38" s="29"/>
      <c r="P38" s="40"/>
      <c r="Q38" s="40"/>
    </row>
    <row r="39" spans="1:17">
      <c r="A39" s="29"/>
      <c r="B39" s="52"/>
      <c r="C39" s="52"/>
      <c r="D39" s="29"/>
      <c r="E39" s="52"/>
      <c r="F39" s="52"/>
      <c r="G39" s="52"/>
      <c r="H39" s="53"/>
      <c r="I39" s="53"/>
      <c r="J39" s="53"/>
      <c r="K39" s="53"/>
      <c r="L39" s="54"/>
      <c r="M39" s="55"/>
      <c r="N39" s="56"/>
      <c r="O39" s="29"/>
      <c r="P39" s="40"/>
      <c r="Q39" s="40"/>
    </row>
    <row r="40" spans="1:17">
      <c r="A40" s="33"/>
      <c r="B40" s="29"/>
      <c r="C40" s="29"/>
      <c r="D40" s="29"/>
      <c r="E40" s="29"/>
      <c r="F40" s="29"/>
      <c r="G40" s="29"/>
      <c r="H40" s="29"/>
      <c r="I40" s="77" t="s">
        <v>138</v>
      </c>
      <c r="J40" s="78"/>
      <c r="K40" s="78"/>
      <c r="L40" s="436" t="str">
        <f>L50</f>
        <v>R17</v>
      </c>
      <c r="M40" s="436"/>
      <c r="N40" s="79" t="s">
        <v>295</v>
      </c>
      <c r="O40" s="79" t="str">
        <f>O50</f>
        <v>R18</v>
      </c>
      <c r="P40" s="79" t="str">
        <f>P50</f>
        <v>R18</v>
      </c>
      <c r="Q40" s="29"/>
    </row>
    <row r="41" spans="1:17" ht="33" customHeight="1">
      <c r="A41" s="33"/>
      <c r="B41" s="258" t="s">
        <v>386</v>
      </c>
      <c r="C41" s="57"/>
      <c r="D41" s="57"/>
      <c r="E41" s="57"/>
      <c r="F41" s="57"/>
      <c r="G41" s="57"/>
      <c r="H41" s="58"/>
      <c r="I41" s="73" t="s">
        <v>128</v>
      </c>
      <c r="J41" s="73"/>
      <c r="K41" s="74"/>
      <c r="L41" s="442" t="str">
        <f>L51</f>
        <v>∑ (H410)*100 + H411*10 + H412) (%)</v>
      </c>
      <c r="M41" s="442"/>
      <c r="N41" s="81" t="str">
        <f>N51</f>
        <v>CDV-limit (chron)</v>
      </c>
      <c r="O41" s="82" t="str">
        <f>O51</f>
        <v>aNBO</v>
      </c>
      <c r="P41" s="82" t="str">
        <f>P51</f>
        <v>anNBO</v>
      </c>
      <c r="Q41" s="29"/>
    </row>
    <row r="42" spans="1:17">
      <c r="A42" s="33"/>
      <c r="B42" s="59" t="s">
        <v>160</v>
      </c>
      <c r="C42" s="42"/>
      <c r="D42" s="29"/>
      <c r="E42" s="52"/>
      <c r="F42" s="52"/>
      <c r="G42" s="52"/>
      <c r="H42" s="60"/>
      <c r="I42" s="88" t="s">
        <v>281</v>
      </c>
      <c r="J42" s="89"/>
      <c r="K42" s="90"/>
      <c r="L42" s="444" t="str">
        <f>IF(P37&lt;=L52+0.045,"OK","NO")</f>
        <v>OK</v>
      </c>
      <c r="M42" s="444"/>
      <c r="N42" s="47" t="str">
        <f>IFERROR(IF($L$37&lt;=N52+0.45,"OK","NO"),"")</f>
        <v>OK</v>
      </c>
      <c r="O42" s="47" t="str">
        <f>IFERROR(IF($J$37&lt;=O52+0.045,"OK","NO"),"")</f>
        <v>OK</v>
      </c>
      <c r="P42" s="47" t="str">
        <f>IFERROR(IF($K$37&lt;=P52+0.045,"OK","NO"),"")</f>
        <v>OK</v>
      </c>
      <c r="Q42" s="29"/>
    </row>
    <row r="43" spans="1:17" ht="12.75" customHeight="1">
      <c r="A43" s="33"/>
      <c r="B43" s="59" t="s">
        <v>131</v>
      </c>
      <c r="C43" s="42"/>
      <c r="D43" s="29"/>
      <c r="E43" s="52"/>
      <c r="F43" s="52"/>
      <c r="G43" s="52"/>
      <c r="H43" s="60"/>
      <c r="I43" s="428"/>
      <c r="J43" s="428"/>
      <c r="K43" s="46"/>
      <c r="L43" s="46"/>
      <c r="M43" s="46"/>
      <c r="N43" s="46"/>
      <c r="O43" s="46"/>
      <c r="P43" s="29"/>
      <c r="Q43" s="29"/>
    </row>
    <row r="44" spans="1:17">
      <c r="A44" s="33"/>
      <c r="B44" s="429" t="s">
        <v>139</v>
      </c>
      <c r="C44" s="430"/>
      <c r="D44" s="430"/>
      <c r="E44" s="430"/>
      <c r="F44" s="430"/>
      <c r="G44" s="430"/>
      <c r="H44" s="431"/>
      <c r="I44" s="428"/>
      <c r="J44" s="428"/>
      <c r="K44" s="46"/>
      <c r="L44" s="29"/>
      <c r="M44" s="29"/>
      <c r="N44" s="46"/>
      <c r="O44" s="46"/>
      <c r="P44" s="46"/>
      <c r="Q44" s="29"/>
    </row>
    <row r="45" spans="1:17" ht="12.75" customHeight="1">
      <c r="A45" s="33"/>
      <c r="B45" s="429"/>
      <c r="C45" s="430"/>
      <c r="D45" s="430"/>
      <c r="E45" s="430"/>
      <c r="F45" s="430"/>
      <c r="G45" s="430"/>
      <c r="H45" s="431"/>
      <c r="I45" s="428"/>
      <c r="J45" s="428"/>
      <c r="K45" s="46"/>
      <c r="L45" s="29"/>
      <c r="M45" s="29"/>
      <c r="N45" s="46"/>
      <c r="O45" s="46"/>
      <c r="P45" s="46"/>
      <c r="Q45" s="29"/>
    </row>
    <row r="46" spans="1:17">
      <c r="A46" s="33"/>
      <c r="B46" s="429" t="s">
        <v>140</v>
      </c>
      <c r="C46" s="430"/>
      <c r="D46" s="430"/>
      <c r="E46" s="430"/>
      <c r="F46" s="430"/>
      <c r="G46" s="430"/>
      <c r="H46" s="431"/>
      <c r="I46" s="428"/>
      <c r="J46" s="428"/>
      <c r="K46" s="46"/>
      <c r="L46" s="29"/>
      <c r="M46" s="29"/>
      <c r="N46" s="46"/>
      <c r="O46" s="46"/>
      <c r="P46" s="46"/>
      <c r="Q46" s="29"/>
    </row>
    <row r="47" spans="1:17" ht="12.75" customHeight="1">
      <c r="A47" s="33"/>
      <c r="B47" s="429"/>
      <c r="C47" s="430"/>
      <c r="D47" s="430"/>
      <c r="E47" s="430"/>
      <c r="F47" s="430"/>
      <c r="G47" s="430"/>
      <c r="H47" s="431"/>
      <c r="I47" s="428"/>
      <c r="J47" s="428"/>
      <c r="K47" s="46"/>
      <c r="L47" s="29"/>
      <c r="M47" s="29"/>
      <c r="N47" s="46"/>
      <c r="O47" s="46"/>
      <c r="P47" s="46"/>
      <c r="Q47" s="29"/>
    </row>
    <row r="48" spans="1:17" ht="12.75" customHeight="1">
      <c r="A48" s="33"/>
      <c r="B48" s="59" t="s">
        <v>135</v>
      </c>
      <c r="C48" s="42"/>
      <c r="D48" s="29"/>
      <c r="E48" s="29"/>
      <c r="F48" s="29"/>
      <c r="G48" s="29"/>
      <c r="H48" s="61"/>
      <c r="I48" s="428"/>
      <c r="J48" s="428"/>
      <c r="K48" s="46"/>
      <c r="L48" s="29"/>
      <c r="M48" s="29"/>
      <c r="N48" s="46"/>
      <c r="O48" s="46"/>
      <c r="P48" s="46"/>
      <c r="Q48" s="29"/>
    </row>
    <row r="49" spans="1:17" ht="12.75" customHeight="1">
      <c r="A49" s="33"/>
      <c r="B49" s="62" t="s">
        <v>136</v>
      </c>
      <c r="C49" s="255"/>
      <c r="D49" s="49"/>
      <c r="E49" s="49"/>
      <c r="F49" s="49"/>
      <c r="G49" s="49"/>
      <c r="H49" s="63"/>
      <c r="I49" s="29"/>
      <c r="J49" s="29"/>
      <c r="K49" s="54"/>
      <c r="L49" s="29"/>
      <c r="M49" s="29"/>
      <c r="N49" s="29"/>
      <c r="O49" s="29"/>
      <c r="P49" s="29"/>
      <c r="Q49" s="29"/>
    </row>
    <row r="50" spans="1:17">
      <c r="A50" s="33"/>
      <c r="B50" s="29"/>
      <c r="C50" s="29"/>
      <c r="D50" s="29"/>
      <c r="E50" s="52"/>
      <c r="F50" s="52"/>
      <c r="G50" s="52"/>
      <c r="H50" s="53"/>
      <c r="I50" s="77" t="s">
        <v>134</v>
      </c>
      <c r="J50" s="78"/>
      <c r="K50" s="78"/>
      <c r="L50" s="436" t="s">
        <v>294</v>
      </c>
      <c r="M50" s="436"/>
      <c r="N50" s="79" t="s">
        <v>295</v>
      </c>
      <c r="O50" s="79" t="s">
        <v>296</v>
      </c>
      <c r="P50" s="79" t="s">
        <v>296</v>
      </c>
      <c r="Q50" s="29"/>
    </row>
    <row r="51" spans="1:17" ht="27.75" customHeight="1">
      <c r="A51" s="29"/>
      <c r="B51" s="64" t="s">
        <v>161</v>
      </c>
      <c r="C51" s="256"/>
      <c r="D51" s="57"/>
      <c r="E51" s="57"/>
      <c r="F51" s="57"/>
      <c r="G51" s="57"/>
      <c r="H51" s="58"/>
      <c r="I51" s="72" t="s">
        <v>128</v>
      </c>
      <c r="J51" s="73"/>
      <c r="K51" s="74"/>
      <c r="L51" s="442" t="s">
        <v>283</v>
      </c>
      <c r="M51" s="442"/>
      <c r="N51" s="75" t="s">
        <v>132</v>
      </c>
      <c r="O51" s="76" t="s">
        <v>0</v>
      </c>
      <c r="P51" s="76" t="s">
        <v>1</v>
      </c>
      <c r="Q51" s="29"/>
    </row>
    <row r="52" spans="1:17" ht="12.75" customHeight="1">
      <c r="A52" s="29"/>
      <c r="B52" s="65" t="s">
        <v>141</v>
      </c>
      <c r="C52" s="29"/>
      <c r="D52" s="29"/>
      <c r="E52" s="29"/>
      <c r="F52" s="29"/>
      <c r="G52" s="29"/>
      <c r="H52" s="61"/>
      <c r="I52" s="432" t="s">
        <v>281</v>
      </c>
      <c r="J52" s="432"/>
      <c r="K52" s="432"/>
      <c r="L52" s="443">
        <v>2.5</v>
      </c>
      <c r="M52" s="443"/>
      <c r="N52" s="35">
        <v>1000</v>
      </c>
      <c r="O52" s="80">
        <v>2.5</v>
      </c>
      <c r="P52" s="87">
        <v>2.5</v>
      </c>
      <c r="Q52" s="29"/>
    </row>
    <row r="53" spans="1:17" ht="12.75" customHeight="1">
      <c r="A53" s="29"/>
      <c r="B53" s="437" t="s">
        <v>271</v>
      </c>
      <c r="C53" s="438"/>
      <c r="D53" s="439"/>
      <c r="E53" s="439"/>
      <c r="F53" s="439"/>
      <c r="G53" s="439"/>
      <c r="H53" s="440"/>
      <c r="I53" s="428"/>
      <c r="J53" s="428"/>
      <c r="K53" s="46"/>
      <c r="L53" s="46"/>
      <c r="M53" s="46"/>
      <c r="N53" s="46"/>
      <c r="O53" s="46"/>
      <c r="P53" s="29"/>
      <c r="Q53" s="29"/>
    </row>
    <row r="54" spans="1:17">
      <c r="A54" s="29"/>
      <c r="B54" s="441"/>
      <c r="C54" s="439"/>
      <c r="D54" s="439"/>
      <c r="E54" s="439"/>
      <c r="F54" s="439"/>
      <c r="G54" s="439"/>
      <c r="H54" s="440"/>
      <c r="I54" s="428"/>
      <c r="J54" s="428"/>
      <c r="K54" s="46"/>
      <c r="L54" s="46"/>
      <c r="M54" s="46"/>
      <c r="N54" s="46"/>
      <c r="O54" s="46"/>
      <c r="P54" s="29"/>
      <c r="Q54" s="29"/>
    </row>
    <row r="55" spans="1:17">
      <c r="A55" s="29"/>
      <c r="B55" s="441"/>
      <c r="C55" s="439"/>
      <c r="D55" s="439"/>
      <c r="E55" s="439"/>
      <c r="F55" s="439"/>
      <c r="G55" s="439"/>
      <c r="H55" s="440"/>
      <c r="I55" s="428"/>
      <c r="J55" s="428"/>
      <c r="K55" s="46"/>
      <c r="L55" s="46"/>
      <c r="M55" s="46"/>
      <c r="N55" s="46"/>
      <c r="O55" s="46"/>
      <c r="P55" s="29"/>
      <c r="Q55" s="29"/>
    </row>
    <row r="56" spans="1:17" ht="12.75" customHeight="1">
      <c r="A56" s="29"/>
      <c r="B56" s="256"/>
      <c r="C56" s="256"/>
      <c r="D56" s="57"/>
      <c r="E56" s="57"/>
      <c r="F56" s="57"/>
      <c r="G56" s="57"/>
      <c r="H56" s="57"/>
      <c r="I56" s="428"/>
      <c r="J56" s="428"/>
      <c r="K56" s="46"/>
      <c r="L56" s="46"/>
      <c r="M56" s="46"/>
      <c r="N56" s="46"/>
      <c r="O56" s="46"/>
      <c r="P56" s="29"/>
      <c r="Q56" s="29"/>
    </row>
    <row r="57" spans="1:17">
      <c r="A57" s="29"/>
      <c r="B57" s="29"/>
      <c r="C57" s="29"/>
      <c r="D57" s="29"/>
      <c r="E57" s="29"/>
      <c r="F57" s="29"/>
      <c r="G57" s="29"/>
      <c r="H57" s="29"/>
      <c r="I57" s="428"/>
      <c r="J57" s="428"/>
      <c r="K57" s="46"/>
      <c r="L57" s="46"/>
      <c r="M57" s="46"/>
      <c r="N57" s="29"/>
      <c r="O57" s="46"/>
      <c r="P57" s="29"/>
      <c r="Q57" s="29"/>
    </row>
    <row r="58" spans="1:17">
      <c r="A58" s="29"/>
      <c r="B58" s="29"/>
      <c r="C58" s="29"/>
      <c r="D58" s="29"/>
      <c r="E58" s="29"/>
      <c r="F58" s="29"/>
      <c r="G58" s="29"/>
      <c r="H58" s="29"/>
      <c r="I58" s="29"/>
      <c r="J58" s="29"/>
      <c r="K58" s="54"/>
      <c r="L58" s="29"/>
      <c r="M58" s="29"/>
      <c r="N58" s="29"/>
      <c r="O58" s="29"/>
      <c r="P58" s="29"/>
      <c r="Q58" s="29"/>
    </row>
    <row r="59" spans="1:17">
      <c r="A59" s="29"/>
      <c r="B59" s="29"/>
      <c r="C59" s="29"/>
      <c r="D59" s="29"/>
      <c r="E59" s="29"/>
      <c r="F59" s="29"/>
      <c r="G59" s="29"/>
      <c r="H59" s="29"/>
      <c r="I59" s="29"/>
      <c r="J59" s="29"/>
      <c r="K59" s="29"/>
      <c r="L59" s="29"/>
      <c r="M59" s="29"/>
      <c r="N59" s="29"/>
      <c r="O59" s="29"/>
      <c r="P59" s="29"/>
      <c r="Q59" s="29"/>
    </row>
  </sheetData>
  <mergeCells count="23">
    <mergeCell ref="A1:I1"/>
    <mergeCell ref="E3:F3"/>
    <mergeCell ref="L50:M50"/>
    <mergeCell ref="B53:H55"/>
    <mergeCell ref="I56:J56"/>
    <mergeCell ref="L51:M51"/>
    <mergeCell ref="L52:M52"/>
    <mergeCell ref="L40:M40"/>
    <mergeCell ref="L42:M42"/>
    <mergeCell ref="L41:M41"/>
    <mergeCell ref="I53:J53"/>
    <mergeCell ref="I43:J43"/>
    <mergeCell ref="I57:J57"/>
    <mergeCell ref="B44:H45"/>
    <mergeCell ref="B46:H47"/>
    <mergeCell ref="I44:J44"/>
    <mergeCell ref="I45:J45"/>
    <mergeCell ref="I46:J46"/>
    <mergeCell ref="I47:J47"/>
    <mergeCell ref="I52:K52"/>
    <mergeCell ref="I54:J54"/>
    <mergeCell ref="I55:J55"/>
    <mergeCell ref="I48:J48"/>
  </mergeCells>
  <conditionalFormatting sqref="B6:B36">
    <cfRule type="beginsWith" dxfId="7" priority="1" operator="beginsWith" text="See text box below">
      <formula>LEFT(B6,LEN("See text box below"))="See text box below"</formula>
    </cfRule>
    <cfRule type="beginsWith" dxfId="6" priority="2" operator="beginsWith" text="Invalid DID no">
      <formula>LEFT(B6,LEN("Invalid DID no"))="Invalid DID no"</formula>
    </cfRule>
  </conditionalFormatting>
  <conditionalFormatting sqref="L42 N42:P42">
    <cfRule type="containsText" dxfId="5" priority="3" stopIfTrue="1" operator="containsText" text="OK">
      <formula>NOT(ISERROR(SEARCH("OK",L42)))</formula>
    </cfRule>
    <cfRule type="notContainsText" dxfId="4" priority="4" stopIfTrue="1" operator="notContains" text="OK">
      <formula>ISERROR(SEARCH("OK",L42))</formula>
    </cfRule>
  </conditionalFormatting>
  <pageMargins left="0.75" right="0.75" top="1" bottom="1" header="0" footer="0"/>
  <pageSetup paperSize="9" orientation="landscape" r:id="rId1"/>
  <headerFooter alignWithMargins="0">
    <oddHeader>&amp;C&amp;A</oddHeader>
    <oddFooter>&amp;CPage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9EAC9-22B3-479B-B17C-A35272B0A738}">
  <dimension ref="A1:Q59"/>
  <sheetViews>
    <sheetView tabSelected="1" zoomScale="80" zoomScaleNormal="80" workbookViewId="0">
      <selection activeCell="P6" sqref="P6"/>
    </sheetView>
  </sheetViews>
  <sheetFormatPr defaultColWidth="9.140625" defaultRowHeight="12.75"/>
  <cols>
    <col min="1" max="1" width="8.7109375" customWidth="1"/>
    <col min="2" max="2" width="45.85546875" customWidth="1"/>
    <col min="3" max="3" width="38.140625" customWidth="1"/>
    <col min="4" max="4" width="34.42578125" customWidth="1"/>
    <col min="5" max="5" width="12.28515625" customWidth="1"/>
    <col min="6" max="6" width="16.42578125" customWidth="1"/>
    <col min="7" max="7" width="7.85546875" customWidth="1"/>
    <col min="8" max="8" width="11.7109375" customWidth="1"/>
    <col min="9" max="9" width="16.28515625" bestFit="1" customWidth="1"/>
    <col min="10" max="10" width="15.7109375" customWidth="1"/>
    <col min="11" max="11" width="13.5703125" customWidth="1"/>
    <col min="12" max="12" width="17.42578125" customWidth="1"/>
    <col min="13" max="13" width="13.7109375" customWidth="1"/>
    <col min="14" max="14" width="16.42578125" customWidth="1"/>
    <col min="15" max="15" width="14.42578125" bestFit="1" customWidth="1"/>
    <col min="16" max="16" width="28.28515625" customWidth="1"/>
  </cols>
  <sheetData>
    <row r="1" spans="1:17" ht="27.75" customHeight="1">
      <c r="A1" s="433" t="s">
        <v>433</v>
      </c>
      <c r="B1" s="433"/>
      <c r="C1" s="433"/>
      <c r="D1" s="433"/>
      <c r="E1" s="433"/>
      <c r="F1" s="433"/>
      <c r="G1" s="433"/>
      <c r="H1" s="433"/>
      <c r="I1" s="433"/>
      <c r="J1" s="40"/>
      <c r="K1" s="40"/>
      <c r="L1" s="40"/>
      <c r="M1" s="40"/>
      <c r="N1" s="40"/>
      <c r="O1" s="40"/>
      <c r="P1" s="40"/>
      <c r="Q1" s="40"/>
    </row>
    <row r="2" spans="1:17">
      <c r="A2" s="40"/>
      <c r="B2" s="40"/>
      <c r="C2" s="40"/>
      <c r="D2" s="40"/>
      <c r="E2" s="40"/>
      <c r="F2" s="40"/>
      <c r="G2" s="40"/>
      <c r="H2" s="40"/>
      <c r="I2" s="40"/>
      <c r="J2" s="40"/>
      <c r="K2" s="40"/>
      <c r="L2" s="40"/>
      <c r="M2" s="40"/>
      <c r="N2" s="40"/>
      <c r="O2" s="40"/>
      <c r="P2" s="40"/>
      <c r="Q2" s="40"/>
    </row>
    <row r="3" spans="1:17">
      <c r="A3" s="40"/>
      <c r="B3" s="41" t="s">
        <v>130</v>
      </c>
      <c r="C3" s="41"/>
      <c r="D3" s="42" t="str">
        <f>IF(Formula!B1=0,"",Formula!B1)</f>
        <v/>
      </c>
      <c r="E3" s="434" t="s">
        <v>272</v>
      </c>
      <c r="F3" s="435"/>
      <c r="G3" s="43" t="str">
        <f>IF(Formula!B4="","",Formula!B4)</f>
        <v/>
      </c>
      <c r="H3" s="33"/>
      <c r="I3" s="40"/>
      <c r="J3" s="40"/>
      <c r="K3" s="40"/>
      <c r="L3" s="40"/>
      <c r="M3" s="29"/>
      <c r="N3" s="40"/>
      <c r="O3" s="40"/>
      <c r="P3" s="40"/>
      <c r="Q3" s="40"/>
    </row>
    <row r="4" spans="1:17">
      <c r="A4" s="40"/>
      <c r="B4" s="44" t="s">
        <v>127</v>
      </c>
      <c r="C4" s="44"/>
      <c r="D4" s="42" t="str">
        <f>IF(Formula!B2=0,"",Formula!B2)</f>
        <v/>
      </c>
      <c r="E4" s="40"/>
      <c r="F4" s="40"/>
      <c r="G4" s="40"/>
      <c r="H4" s="40"/>
      <c r="I4" s="40"/>
      <c r="J4" s="40"/>
      <c r="K4" s="40"/>
      <c r="L4" s="40"/>
      <c r="M4" s="40"/>
      <c r="N4" s="40"/>
      <c r="O4" s="40"/>
      <c r="P4" s="40"/>
      <c r="Q4" s="40"/>
    </row>
    <row r="5" spans="1:17" ht="25.5">
      <c r="A5" s="29" t="s">
        <v>126</v>
      </c>
      <c r="B5" s="33" t="s">
        <v>133</v>
      </c>
      <c r="C5" s="33" t="s">
        <v>155</v>
      </c>
      <c r="D5" s="33" t="s">
        <v>159</v>
      </c>
      <c r="E5" s="33" t="s">
        <v>129</v>
      </c>
      <c r="F5" s="33" t="s">
        <v>9</v>
      </c>
      <c r="G5" s="29" t="s">
        <v>3</v>
      </c>
      <c r="H5" s="45" t="s">
        <v>137</v>
      </c>
      <c r="I5" s="70" t="s">
        <v>274</v>
      </c>
      <c r="J5" s="70" t="s">
        <v>275</v>
      </c>
      <c r="K5" s="70" t="s">
        <v>276</v>
      </c>
      <c r="L5" s="70" t="s">
        <v>277</v>
      </c>
      <c r="M5" s="70" t="s">
        <v>284</v>
      </c>
      <c r="N5" s="70" t="s">
        <v>285</v>
      </c>
      <c r="O5" s="70" t="s">
        <v>286</v>
      </c>
      <c r="P5" s="45" t="s">
        <v>282</v>
      </c>
      <c r="Q5" s="46"/>
    </row>
    <row r="6" spans="1:17">
      <c r="A6" s="35" t="str">
        <f>IF(Formula!L6=0,"",Formula!L6)</f>
        <v/>
      </c>
      <c r="B6" s="36" t="str">
        <f>IF(C6="","",IF(A6="",NonDID,IFERROR(VLOOKUP(A6,'DID-list 2023'!$A$5:$K$350,2,0),Invalid)))</f>
        <v/>
      </c>
      <c r="C6" s="36" t="str">
        <f>IF(Formula!C6=0,"",Formula!C6)</f>
        <v/>
      </c>
      <c r="D6" s="36" t="str">
        <f>IF(Formula!E6=0,"",Formula!E6)</f>
        <v/>
      </c>
      <c r="E6" s="34" t="str">
        <f>IFERROR(VLOOKUP($A6,'DID-list 2023'!$A$7:$K$350,8,0),"")</f>
        <v/>
      </c>
      <c r="F6" s="34" t="str">
        <f>IFERROR(VLOOKUP($A6,'DID-list 2023'!$A$7:$K$350,5,0),"")</f>
        <v/>
      </c>
      <c r="G6" s="34" t="str">
        <f>IFERROR(VLOOKUP($A6,'DID-list 2023'!$A$7:$K$350,9,0),"")</f>
        <v/>
      </c>
      <c r="H6" s="37" t="str">
        <f>IF(Formula!D6*(Formula!F6/100)=0,"",Formula!D6*(Formula!F6/100))</f>
        <v/>
      </c>
      <c r="I6" s="37" t="str">
        <f t="shared" ref="I6:I36" si="0">IF(H6="","",($H6/100*1000)*$G$3)</f>
        <v/>
      </c>
      <c r="J6" s="38" t="str">
        <f>IFERROR(IF(VLOOKUP($A6,'DID-list 2023'!$A$7:$K$350,10,0)="R",0,$I6)*OR(IF(VLOOKUP($A6,'DID-list 2023'!$A$7:$K$350,10,0)="NA",0,$I6)),$I6)</f>
        <v/>
      </c>
      <c r="K6" s="38" t="str">
        <f>IFERROR(IF(VLOOKUP($A6,'DID-list 2023'!$A$7:$K$350,11,0)="Y",0,$I6)*OR(IF(VLOOKUP($A6,'DID-list 2023'!$A$7:$K$350,11,0)="NA",0,$I6)),$I6)</f>
        <v/>
      </c>
      <c r="L6" s="39" t="str">
        <f t="shared" ref="L6:L36" si="1">IFERROR($I6*$G6/$E6,"")</f>
        <v/>
      </c>
      <c r="M6" s="35" t="str">
        <f>IF(H6="","",IF(H6*Formula!O6=0,"",H6*Formula!O6))</f>
        <v/>
      </c>
      <c r="N6" s="35" t="str">
        <f>IF(H6="","",IF(H6*Formula!P6=0,"",H6*Formula!P6))</f>
        <v/>
      </c>
      <c r="O6" s="35" t="str">
        <f>IF(H6="","",IF(H6*Formula!Q6=0,"",H6*Formula!Q6))</f>
        <v/>
      </c>
      <c r="P6" s="35" t="str">
        <f>IF(100*IF(M6="",0,M6)+10*IF(N6="",0,N6)+IF(O6="",0,O6)=0,"",(100*IF(M6="",0,M6)+10*IF(N6="",0,N6)+IF(O6="",0,O6)))</f>
        <v/>
      </c>
      <c r="Q6" s="40"/>
    </row>
    <row r="7" spans="1:17">
      <c r="A7" s="35" t="str">
        <f>IF(Formula!L7=0,"",Formula!L7)</f>
        <v/>
      </c>
      <c r="B7" s="36" t="str">
        <f>IF(C7="","",IF(A7="",NonDID,IFERROR(VLOOKUP(A7,'DID-list 2023'!$A$5:$K$350,2,0),Invalid)))</f>
        <v/>
      </c>
      <c r="C7" s="36" t="str">
        <f>IF(Formula!C7=0,"",Formula!C7)</f>
        <v/>
      </c>
      <c r="D7" s="36" t="str">
        <f>IF(Formula!E7=0,"",Formula!E7)</f>
        <v/>
      </c>
      <c r="E7" s="34" t="str">
        <f>IFERROR(VLOOKUP($A7,'DID-list 2023'!$A$7:$K$350,8,0),"")</f>
        <v/>
      </c>
      <c r="F7" s="34" t="str">
        <f>IFERROR(VLOOKUP($A7,'DID-list 2023'!$A$7:$K$350,5,0),"")</f>
        <v/>
      </c>
      <c r="G7" s="34" t="str">
        <f>IFERROR(VLOOKUP($A7,'DID-list 2023'!$A$7:$K$350,9,0),"")</f>
        <v/>
      </c>
      <c r="H7" s="37" t="str">
        <f>IF(Formula!D7*(Formula!F7/100)=0,"",Formula!D7*(Formula!F7/100))</f>
        <v/>
      </c>
      <c r="I7" s="37" t="str">
        <f t="shared" si="0"/>
        <v/>
      </c>
      <c r="J7" s="38" t="str">
        <f>IFERROR(IF(VLOOKUP($A7,'DID-list 2023'!$A$7:$K$350,10,0)="R",0,$I7)*OR(IF(VLOOKUP($A7,'DID-list 2023'!$A$7:$K$350,10,0)="NA",0,$I7)),$I7)</f>
        <v/>
      </c>
      <c r="K7" s="38" t="str">
        <f>IFERROR(IF(VLOOKUP($A7,'DID-list 2023'!$A$7:$K$350,11,0)="Y",0,$I7)*OR(IF(VLOOKUP($A7,'DID-list 2023'!$A$7:$K$350,11,0)="NA",0,$I7)),$I7)</f>
        <v/>
      </c>
      <c r="L7" s="39" t="str">
        <f t="shared" si="1"/>
        <v/>
      </c>
      <c r="M7" s="35" t="str">
        <f>IF(H7="","",IF(H7*Formula!O7=0,"",H7*Formula!O7))</f>
        <v/>
      </c>
      <c r="N7" s="35" t="str">
        <f>IF(H7="","",IF(H7*Formula!P7=0,"",H7*Formula!P7))</f>
        <v/>
      </c>
      <c r="O7" s="35" t="str">
        <f>IF(H7="","",IF(H7*Formula!Q7=0,"",H7*Formula!Q7))</f>
        <v/>
      </c>
      <c r="P7" s="35" t="str">
        <f t="shared" ref="P7:P36" si="2">IF(100*IF(M7="",0,M7)+10*IF(N7="",0,N7)+IF(O7="",0,O7)=0,"",(100*IF(M7="",0,M7)+10*IF(N7="",0,N7)+IF(O7="",0,O7)))</f>
        <v/>
      </c>
      <c r="Q7" s="40"/>
    </row>
    <row r="8" spans="1:17">
      <c r="A8" s="35" t="str">
        <f>IF(Formula!L8=0,"",Formula!L8)</f>
        <v/>
      </c>
      <c r="B8" s="36" t="str">
        <f>IF(C8="","",IF(A8="",NonDID,IFERROR(VLOOKUP(A8,'DID-list 2023'!$A$5:$K$350,2,0),Invalid)))</f>
        <v/>
      </c>
      <c r="C8" s="36" t="str">
        <f>IF(Formula!C8=0,"",Formula!C8)</f>
        <v/>
      </c>
      <c r="D8" s="36" t="str">
        <f>IF(Formula!E8=0,"",Formula!E8)</f>
        <v/>
      </c>
      <c r="E8" s="34" t="str">
        <f>IFERROR(VLOOKUP($A8,'DID-list 2023'!$A$7:$K$350,8,0),"")</f>
        <v/>
      </c>
      <c r="F8" s="34" t="str">
        <f>IFERROR(VLOOKUP($A8,'DID-list 2023'!$A$7:$K$350,5,0),"")</f>
        <v/>
      </c>
      <c r="G8" s="34" t="str">
        <f>IFERROR(VLOOKUP($A8,'DID-list 2023'!$A$7:$K$350,9,0),"")</f>
        <v/>
      </c>
      <c r="H8" s="37" t="str">
        <f>IF(Formula!D8*(Formula!F8/100)=0,"",Formula!D8*(Formula!F8/100))</f>
        <v/>
      </c>
      <c r="I8" s="37" t="str">
        <f t="shared" si="0"/>
        <v/>
      </c>
      <c r="J8" s="38" t="str">
        <f>IFERROR(IF(VLOOKUP($A8,'DID-list 2023'!$A$7:$K$350,10,0)="R",0,$I8)*OR(IF(VLOOKUP($A8,'DID-list 2023'!$A$7:$K$350,10,0)="NA",0,$I8)),$I8)</f>
        <v/>
      </c>
      <c r="K8" s="38" t="str">
        <f>IFERROR(IF(VLOOKUP($A8,'DID-list 2023'!$A$7:$K$350,11,0)="Y",0,$I8)*OR(IF(VLOOKUP($A8,'DID-list 2023'!$A$7:$K$350,11,0)="NA",0,$I8)),$I8)</f>
        <v/>
      </c>
      <c r="L8" s="39" t="str">
        <f t="shared" si="1"/>
        <v/>
      </c>
      <c r="M8" s="35" t="str">
        <f>IF(H8="","",IF(H8*Formula!O8=0,"",H8*Formula!O8))</f>
        <v/>
      </c>
      <c r="N8" s="35" t="str">
        <f>IF(H8="","",IF(H8*Formula!P8=0,"",H8*Formula!P8))</f>
        <v/>
      </c>
      <c r="O8" s="35" t="str">
        <f>IF(H8="","",IF(H8*Formula!Q8=0,"",H8*Formula!Q8))</f>
        <v/>
      </c>
      <c r="P8" s="35" t="str">
        <f t="shared" si="2"/>
        <v/>
      </c>
      <c r="Q8" s="40"/>
    </row>
    <row r="9" spans="1:17">
      <c r="A9" s="35" t="str">
        <f>IF(Formula!L9=0,"",Formula!L9)</f>
        <v/>
      </c>
      <c r="B9" s="36" t="str">
        <f>IF(C9="","",IF(A9="",NonDID,IFERROR(VLOOKUP(A9,'DID-list 2023'!$A$5:$K$350,2,0),Invalid)))</f>
        <v/>
      </c>
      <c r="C9" s="36" t="str">
        <f>IF(Formula!C9=0,"",Formula!C9)</f>
        <v/>
      </c>
      <c r="D9" s="36" t="str">
        <f>IF(Formula!E9=0,"",Formula!E9)</f>
        <v/>
      </c>
      <c r="E9" s="34" t="str">
        <f>IFERROR(VLOOKUP($A9,'DID-list 2023'!$A$7:$K$350,8,0),"")</f>
        <v/>
      </c>
      <c r="F9" s="34" t="str">
        <f>IFERROR(VLOOKUP($A9,'DID-list 2023'!$A$7:$K$350,5,0),"")</f>
        <v/>
      </c>
      <c r="G9" s="34" t="str">
        <f>IFERROR(VLOOKUP($A9,'DID-list 2023'!$A$7:$K$350,9,0),"")</f>
        <v/>
      </c>
      <c r="H9" s="37" t="str">
        <f>IF(Formula!D9*(Formula!F9/100)=0,"",Formula!D9*(Formula!F9/100))</f>
        <v/>
      </c>
      <c r="I9" s="37" t="str">
        <f t="shared" si="0"/>
        <v/>
      </c>
      <c r="J9" s="38" t="str">
        <f>IFERROR(IF(VLOOKUP($A9,'DID-list 2023'!$A$7:$K$350,10,0)="R",0,$I9)*OR(IF(VLOOKUP($A9,'DID-list 2023'!$A$7:$K$350,10,0)="NA",0,$I9)),$I9)</f>
        <v/>
      </c>
      <c r="K9" s="38" t="str">
        <f>IFERROR(IF(VLOOKUP($A9,'DID-list 2023'!$A$7:$K$350,11,0)="Y",0,$I9)*OR(IF(VLOOKUP($A9,'DID-list 2023'!$A$7:$K$350,11,0)="NA",0,$I9)),$I9)</f>
        <v/>
      </c>
      <c r="L9" s="39" t="str">
        <f t="shared" si="1"/>
        <v/>
      </c>
      <c r="M9" s="35" t="str">
        <f>IF(H9="","",IF(H9*Formula!O9=0,"",H9*Formula!O9))</f>
        <v/>
      </c>
      <c r="N9" s="35" t="str">
        <f>IF(H9="","",IF(H9*Formula!P9=0,"",H9*Formula!P9))</f>
        <v/>
      </c>
      <c r="O9" s="35" t="str">
        <f>IF(H9="","",IF(H9*Formula!Q9=0,"",H9*Formula!Q9))</f>
        <v/>
      </c>
      <c r="P9" s="35" t="str">
        <f t="shared" si="2"/>
        <v/>
      </c>
      <c r="Q9" s="40"/>
    </row>
    <row r="10" spans="1:17">
      <c r="A10" s="35" t="str">
        <f>IF(Formula!L10=0,"",Formula!L10)</f>
        <v/>
      </c>
      <c r="B10" s="36" t="str">
        <f>IF(C10="","",IF(A10="",NonDID,IFERROR(VLOOKUP(A10,'DID-list 2023'!$A$5:$K$350,2,0),Invalid)))</f>
        <v/>
      </c>
      <c r="C10" s="36" t="str">
        <f>IF(Formula!C10=0,"",Formula!C10)</f>
        <v/>
      </c>
      <c r="D10" s="36" t="str">
        <f>IF(Formula!E10=0,"",Formula!E10)</f>
        <v/>
      </c>
      <c r="E10" s="34" t="str">
        <f>IFERROR(VLOOKUP($A10,'DID-list 2023'!$A$7:$K$350,8,0),"")</f>
        <v/>
      </c>
      <c r="F10" s="34" t="str">
        <f>IFERROR(VLOOKUP($A10,'DID-list 2023'!$A$7:$K$350,5,0),"")</f>
        <v/>
      </c>
      <c r="G10" s="34" t="str">
        <f>IFERROR(VLOOKUP($A10,'DID-list 2023'!$A$7:$K$350,9,0),"")</f>
        <v/>
      </c>
      <c r="H10" s="37" t="str">
        <f>IF(Formula!D10*(Formula!F10/100)=0,"",Formula!D10*(Formula!F10/100))</f>
        <v/>
      </c>
      <c r="I10" s="37" t="str">
        <f t="shared" si="0"/>
        <v/>
      </c>
      <c r="J10" s="38" t="str">
        <f>IFERROR(IF(VLOOKUP($A10,'DID-list 2023'!$A$7:$K$350,10,0)="R",0,$I10)*OR(IF(VLOOKUP($A10,'DID-list 2023'!$A$7:$K$350,10,0)="NA",0,$I10)),$I10)</f>
        <v/>
      </c>
      <c r="K10" s="38" t="str">
        <f>IFERROR(IF(VLOOKUP($A10,'DID-list 2023'!$A$7:$K$350,11,0)="Y",0,$I10)*OR(IF(VLOOKUP($A10,'DID-list 2023'!$A$7:$K$350,11,0)="NA",0,$I10)),$I10)</f>
        <v/>
      </c>
      <c r="L10" s="39" t="str">
        <f t="shared" si="1"/>
        <v/>
      </c>
      <c r="M10" s="35" t="str">
        <f>IF(H10="","",IF(H10*Formula!O10=0,"",H10*Formula!O10))</f>
        <v/>
      </c>
      <c r="N10" s="35" t="str">
        <f>IF(H10="","",IF(H10*Formula!P10=0,"",H10*Formula!P10))</f>
        <v/>
      </c>
      <c r="O10" s="35" t="str">
        <f>IF(H10="","",IF(H10*Formula!Q10=0,"",H10*Formula!Q10))</f>
        <v/>
      </c>
      <c r="P10" s="35" t="str">
        <f t="shared" si="2"/>
        <v/>
      </c>
      <c r="Q10" s="40"/>
    </row>
    <row r="11" spans="1:17">
      <c r="A11" s="35" t="str">
        <f>IF(Formula!L11=0,"",Formula!L11)</f>
        <v/>
      </c>
      <c r="B11" s="36" t="str">
        <f>IF(C11="","",IF(A11="",NonDID,IFERROR(VLOOKUP(A11,'DID-list 2023'!$A$5:$K$350,2,0),Invalid)))</f>
        <v/>
      </c>
      <c r="C11" s="36" t="str">
        <f>IF(Formula!C11=0,"",Formula!C11)</f>
        <v/>
      </c>
      <c r="D11" s="36" t="str">
        <f>IF(Formula!E11=0,"",Formula!E11)</f>
        <v/>
      </c>
      <c r="E11" s="34" t="str">
        <f>IFERROR(VLOOKUP($A11,'DID-list 2023'!$A$7:$K$350,8,0),"")</f>
        <v/>
      </c>
      <c r="F11" s="34" t="str">
        <f>IFERROR(VLOOKUP($A11,'DID-list 2023'!$A$7:$K$350,5,0),"")</f>
        <v/>
      </c>
      <c r="G11" s="34" t="str">
        <f>IFERROR(VLOOKUP($A11,'DID-list 2023'!$A$7:$K$350,9,0),"")</f>
        <v/>
      </c>
      <c r="H11" s="37" t="str">
        <f>IF(Formula!D11*(Formula!F11/100)=0,"",Formula!D11*(Formula!F11/100))</f>
        <v/>
      </c>
      <c r="I11" s="37" t="str">
        <f t="shared" si="0"/>
        <v/>
      </c>
      <c r="J11" s="38" t="str">
        <f>IFERROR(IF(VLOOKUP($A11,'DID-list 2023'!$A$7:$K$350,10,0)="R",0,$I11)*OR(IF(VLOOKUP($A11,'DID-list 2023'!$A$7:$K$350,10,0)="NA",0,$I11)),$I11)</f>
        <v/>
      </c>
      <c r="K11" s="38" t="str">
        <f>IFERROR(IF(VLOOKUP($A11,'DID-list 2023'!$A$7:$K$350,11,0)="Y",0,$I11)*OR(IF(VLOOKUP($A11,'DID-list 2023'!$A$7:$K$350,11,0)="NA",0,$I11)),$I11)</f>
        <v/>
      </c>
      <c r="L11" s="39" t="str">
        <f t="shared" si="1"/>
        <v/>
      </c>
      <c r="M11" s="35" t="str">
        <f>IF(H11="","",IF(H11*Formula!O11=0,"",H11*Formula!O11))</f>
        <v/>
      </c>
      <c r="N11" s="35" t="str">
        <f>IF(H11="","",IF(H11*Formula!P11=0,"",H11*Formula!P11))</f>
        <v/>
      </c>
      <c r="O11" s="35" t="str">
        <f>IF(H11="","",IF(H11*Formula!Q11=0,"",H11*Formula!Q11))</f>
        <v/>
      </c>
      <c r="P11" s="35" t="str">
        <f t="shared" si="2"/>
        <v/>
      </c>
      <c r="Q11" s="40"/>
    </row>
    <row r="12" spans="1:17">
      <c r="A12" s="35" t="str">
        <f>IF(Formula!L12=0,"",Formula!L12)</f>
        <v/>
      </c>
      <c r="B12" s="36" t="str">
        <f>IF(C12="","",IF(A12="",NonDID,IFERROR(VLOOKUP(A12,'DID-list 2023'!$A$5:$K$350,2,0),Invalid)))</f>
        <v/>
      </c>
      <c r="C12" s="36" t="str">
        <f>IF(Formula!C12=0,"",Formula!C12)</f>
        <v/>
      </c>
      <c r="D12" s="36" t="str">
        <f>IF(Formula!E12=0,"",Formula!E12)</f>
        <v/>
      </c>
      <c r="E12" s="34" t="str">
        <f>IFERROR(VLOOKUP($A12,'DID-list 2023'!$A$7:$K$350,8,0),"")</f>
        <v/>
      </c>
      <c r="F12" s="34" t="str">
        <f>IFERROR(VLOOKUP($A12,'DID-list 2023'!$A$7:$K$350,5,0),"")</f>
        <v/>
      </c>
      <c r="G12" s="34" t="str">
        <f>IFERROR(VLOOKUP($A12,'DID-list 2023'!$A$7:$K$350,9,0),"")</f>
        <v/>
      </c>
      <c r="H12" s="37" t="str">
        <f>IF(Formula!D12*(Formula!F12/100)=0,"",Formula!D12*(Formula!F12/100))</f>
        <v/>
      </c>
      <c r="I12" s="37" t="str">
        <f t="shared" si="0"/>
        <v/>
      </c>
      <c r="J12" s="38" t="str">
        <f>IFERROR(IF(VLOOKUP($A12,'DID-list 2023'!$A$7:$K$350,10,0)="R",0,$I12)*OR(IF(VLOOKUP($A12,'DID-list 2023'!$A$7:$K$350,10,0)="NA",0,$I12)),$I12)</f>
        <v/>
      </c>
      <c r="K12" s="38" t="str">
        <f>IFERROR(IF(VLOOKUP($A12,'DID-list 2023'!$A$7:$K$350,11,0)="Y",0,$I12)*OR(IF(VLOOKUP($A12,'DID-list 2023'!$A$7:$K$350,11,0)="NA",0,$I12)),$I12)</f>
        <v/>
      </c>
      <c r="L12" s="39" t="str">
        <f t="shared" si="1"/>
        <v/>
      </c>
      <c r="M12" s="35" t="str">
        <f>IF(H12="","",IF(H12*Formula!O12=0,"",H12*Formula!O12))</f>
        <v/>
      </c>
      <c r="N12" s="35" t="str">
        <f>IF(H12="","",IF(H12*Formula!P12=0,"",H12*Formula!P12))</f>
        <v/>
      </c>
      <c r="O12" s="35" t="str">
        <f>IF(H12="","",IF(H12*Formula!Q12=0,"",H12*Formula!Q12))</f>
        <v/>
      </c>
      <c r="P12" s="35" t="str">
        <f t="shared" si="2"/>
        <v/>
      </c>
      <c r="Q12" s="40"/>
    </row>
    <row r="13" spans="1:17">
      <c r="A13" s="35" t="str">
        <f>IF(Formula!L13=0,"",Formula!L13)</f>
        <v/>
      </c>
      <c r="B13" s="36" t="str">
        <f>IF(C13="","",IF(A13="",NonDID,IFERROR(VLOOKUP(A13,'DID-list 2023'!$A$5:$K$350,2,0),Invalid)))</f>
        <v/>
      </c>
      <c r="C13" s="36" t="str">
        <f>IF(Formula!C13=0,"",Formula!C13)</f>
        <v/>
      </c>
      <c r="D13" s="36" t="str">
        <f>IF(Formula!E13=0,"",Formula!E13)</f>
        <v/>
      </c>
      <c r="E13" s="34" t="str">
        <f>IFERROR(VLOOKUP($A13,'DID-list 2023'!$A$7:$K$350,8,0),"")</f>
        <v/>
      </c>
      <c r="F13" s="34" t="str">
        <f>IFERROR(VLOOKUP($A13,'DID-list 2023'!$A$7:$K$350,5,0),"")</f>
        <v/>
      </c>
      <c r="G13" s="34" t="str">
        <f>IFERROR(VLOOKUP($A13,'DID-list 2023'!$A$7:$K$350,9,0),"")</f>
        <v/>
      </c>
      <c r="H13" s="37" t="str">
        <f>IF(Formula!D13*(Formula!F13/100)=0,"",Formula!D13*(Formula!F13/100))</f>
        <v/>
      </c>
      <c r="I13" s="37" t="str">
        <f t="shared" si="0"/>
        <v/>
      </c>
      <c r="J13" s="38" t="str">
        <f>IFERROR(IF(VLOOKUP($A13,'DID-list 2023'!$A$7:$K$350,10,0)="R",0,$I13)*OR(IF(VLOOKUP($A13,'DID-list 2023'!$A$7:$K$350,10,0)="NA",0,$I13)),$I13)</f>
        <v/>
      </c>
      <c r="K13" s="38" t="str">
        <f>IFERROR(IF(VLOOKUP($A13,'DID-list 2023'!$A$7:$K$350,11,0)="Y",0,$I13)*OR(IF(VLOOKUP($A13,'DID-list 2023'!$A$7:$K$350,11,0)="NA",0,$I13)),$I13)</f>
        <v/>
      </c>
      <c r="L13" s="39" t="str">
        <f t="shared" si="1"/>
        <v/>
      </c>
      <c r="M13" s="35" t="str">
        <f>IF(H13="","",IF(H13*Formula!O13=0,"",H13*Formula!O13))</f>
        <v/>
      </c>
      <c r="N13" s="35" t="str">
        <f>IF(H13="","",IF(H13*Formula!P13=0,"",H13*Formula!P13))</f>
        <v/>
      </c>
      <c r="O13" s="35" t="str">
        <f>IF(H13="","",IF(H13*Formula!Q13=0,"",H13*Formula!Q13))</f>
        <v/>
      </c>
      <c r="P13" s="35" t="str">
        <f t="shared" si="2"/>
        <v/>
      </c>
      <c r="Q13" s="40"/>
    </row>
    <row r="14" spans="1:17">
      <c r="A14" s="35" t="str">
        <f>IF(Formula!L14=0,"",Formula!L14)</f>
        <v/>
      </c>
      <c r="B14" s="36" t="str">
        <f>IF(C14="","",IF(A14="",NonDID,IFERROR(VLOOKUP(A14,'DID-list 2023'!$A$5:$K$350,2,0),Invalid)))</f>
        <v/>
      </c>
      <c r="C14" s="36" t="str">
        <f>IF(Formula!C14=0,"",Formula!C14)</f>
        <v/>
      </c>
      <c r="D14" s="36" t="str">
        <f>IF(Formula!E14=0,"",Formula!E14)</f>
        <v/>
      </c>
      <c r="E14" s="34" t="str">
        <f>IFERROR(VLOOKUP($A14,'DID-list 2023'!$A$7:$K$350,8,0),"")</f>
        <v/>
      </c>
      <c r="F14" s="34" t="str">
        <f>IFERROR(VLOOKUP($A14,'DID-list 2023'!$A$7:$K$350,5,0),"")</f>
        <v/>
      </c>
      <c r="G14" s="34" t="str">
        <f>IFERROR(VLOOKUP($A14,'DID-list 2023'!$A$7:$K$350,9,0),"")</f>
        <v/>
      </c>
      <c r="H14" s="37" t="str">
        <f>IF(Formula!D14*(Formula!F14/100)=0,"",Formula!D14*(Formula!F14/100))</f>
        <v/>
      </c>
      <c r="I14" s="37" t="str">
        <f t="shared" si="0"/>
        <v/>
      </c>
      <c r="J14" s="38" t="str">
        <f>IFERROR(IF(VLOOKUP($A14,'DID-list 2023'!$A$7:$K$350,10,0)="R",0,$I14)*OR(IF(VLOOKUP($A14,'DID-list 2023'!$A$7:$K$350,10,0)="NA",0,$I14)),$I14)</f>
        <v/>
      </c>
      <c r="K14" s="38" t="str">
        <f>IFERROR(IF(VLOOKUP($A14,'DID-list 2023'!$A$7:$K$350,11,0)="Y",0,$I14)*OR(IF(VLOOKUP($A14,'DID-list 2023'!$A$7:$K$350,11,0)="NA",0,$I14)),$I14)</f>
        <v/>
      </c>
      <c r="L14" s="39" t="str">
        <f t="shared" si="1"/>
        <v/>
      </c>
      <c r="M14" s="35" t="str">
        <f>IF(H14="","",IF(H14*Formula!O14=0,"",H14*Formula!O14))</f>
        <v/>
      </c>
      <c r="N14" s="35" t="str">
        <f>IF(H14="","",IF(H14*Formula!P14=0,"",H14*Formula!P14))</f>
        <v/>
      </c>
      <c r="O14" s="35" t="str">
        <f>IF(H14="","",IF(H14*Formula!Q14=0,"",H14*Formula!Q14))</f>
        <v/>
      </c>
      <c r="P14" s="35" t="str">
        <f t="shared" si="2"/>
        <v/>
      </c>
      <c r="Q14" s="40"/>
    </row>
    <row r="15" spans="1:17">
      <c r="A15" s="35" t="str">
        <f>IF(Formula!L15=0,"",Formula!L15)</f>
        <v/>
      </c>
      <c r="B15" s="36" t="str">
        <f>IF(C15="","",IF(A15="",NonDID,IFERROR(VLOOKUP(A15,'DID-list 2023'!$A$5:$K$350,2,0),Invalid)))</f>
        <v/>
      </c>
      <c r="C15" s="36" t="str">
        <f>IF(Formula!C15=0,"",Formula!C15)</f>
        <v/>
      </c>
      <c r="D15" s="36" t="str">
        <f>IF(Formula!E15=0,"",Formula!E15)</f>
        <v/>
      </c>
      <c r="E15" s="34" t="str">
        <f>IFERROR(VLOOKUP($A15,'DID-list 2023'!$A$7:$K$350,8,0),"")</f>
        <v/>
      </c>
      <c r="F15" s="34" t="str">
        <f>IFERROR(VLOOKUP($A15,'DID-list 2023'!$A$7:$K$350,5,0),"")</f>
        <v/>
      </c>
      <c r="G15" s="34" t="str">
        <f>IFERROR(VLOOKUP($A15,'DID-list 2023'!$A$7:$K$350,9,0),"")</f>
        <v/>
      </c>
      <c r="H15" s="37" t="str">
        <f>IF(Formula!D15*(Formula!F15/100)=0,"",Formula!D15*(Formula!F15/100))</f>
        <v/>
      </c>
      <c r="I15" s="37" t="str">
        <f t="shared" si="0"/>
        <v/>
      </c>
      <c r="J15" s="38" t="str">
        <f>IFERROR(IF(VLOOKUP($A15,'DID-list 2023'!$A$7:$K$350,10,0)="R",0,$I15)*OR(IF(VLOOKUP($A15,'DID-list 2023'!$A$7:$K$350,10,0)="NA",0,$I15)),$I15)</f>
        <v/>
      </c>
      <c r="K15" s="38" t="str">
        <f>IFERROR(IF(VLOOKUP($A15,'DID-list 2023'!$A$7:$K$350,11,0)="Y",0,$I15)*OR(IF(VLOOKUP($A15,'DID-list 2023'!$A$7:$K$350,11,0)="NA",0,$I15)),$I15)</f>
        <v/>
      </c>
      <c r="L15" s="39" t="str">
        <f t="shared" si="1"/>
        <v/>
      </c>
      <c r="M15" s="35" t="str">
        <f>IF(H15="","",IF(H15*Formula!O15=0,"",H15*Formula!O15))</f>
        <v/>
      </c>
      <c r="N15" s="35" t="str">
        <f>IF(H15="","",IF(H15*Formula!P15=0,"",H15*Formula!P15))</f>
        <v/>
      </c>
      <c r="O15" s="35" t="str">
        <f>IF(H15="","",IF(H15*Formula!Q15=0,"",H15*Formula!Q15))</f>
        <v/>
      </c>
      <c r="P15" s="35" t="str">
        <f t="shared" si="2"/>
        <v/>
      </c>
      <c r="Q15" s="40"/>
    </row>
    <row r="16" spans="1:17">
      <c r="A16" s="35" t="str">
        <f>IF(Formula!L16=0,"",Formula!L16)</f>
        <v/>
      </c>
      <c r="B16" s="36" t="str">
        <f>IF(C16="","",IF(A16="",NonDID,IFERROR(VLOOKUP(A16,'DID-list 2023'!$A$5:$K$350,2,0),Invalid)))</f>
        <v/>
      </c>
      <c r="C16" s="36" t="str">
        <f>IF(Formula!C16=0,"",Formula!C16)</f>
        <v/>
      </c>
      <c r="D16" s="36" t="str">
        <f>IF(Formula!E16=0,"",Formula!E16)</f>
        <v/>
      </c>
      <c r="E16" s="34" t="str">
        <f>IFERROR(VLOOKUP($A16,'DID-list 2023'!$A$7:$K$350,8,0),"")</f>
        <v/>
      </c>
      <c r="F16" s="34" t="str">
        <f>IFERROR(VLOOKUP($A16,'DID-list 2023'!$A$7:$K$350,5,0),"")</f>
        <v/>
      </c>
      <c r="G16" s="34" t="str">
        <f>IFERROR(VLOOKUP($A16,'DID-list 2023'!$A$7:$K$350,9,0),"")</f>
        <v/>
      </c>
      <c r="H16" s="37" t="str">
        <f>IF(Formula!D16*(Formula!F16/100)=0,"",Formula!D16*(Formula!F16/100))</f>
        <v/>
      </c>
      <c r="I16" s="37" t="str">
        <f t="shared" si="0"/>
        <v/>
      </c>
      <c r="J16" s="38" t="str">
        <f>IFERROR(IF(VLOOKUP($A16,'DID-list 2023'!$A$7:$K$350,10,0)="R",0,$I16)*OR(IF(VLOOKUP($A16,'DID-list 2023'!$A$7:$K$350,10,0)="NA",0,$I16)),$I16)</f>
        <v/>
      </c>
      <c r="K16" s="38" t="str">
        <f>IFERROR(IF(VLOOKUP($A16,'DID-list 2023'!$A$7:$K$350,11,0)="Y",0,$I16)*OR(IF(VLOOKUP($A16,'DID-list 2023'!$A$7:$K$350,11,0)="NA",0,$I16)),$I16)</f>
        <v/>
      </c>
      <c r="L16" s="39" t="str">
        <f t="shared" si="1"/>
        <v/>
      </c>
      <c r="M16" s="35" t="str">
        <f>IF(H16="","",IF(H16*Formula!O16=0,"",H16*Formula!O16))</f>
        <v/>
      </c>
      <c r="N16" s="35" t="str">
        <f>IF(H16="","",IF(H16*Formula!P16=0,"",H16*Formula!P16))</f>
        <v/>
      </c>
      <c r="O16" s="35" t="str">
        <f>IF(H16="","",IF(H16*Formula!Q16=0,"",H16*Formula!Q16))</f>
        <v/>
      </c>
      <c r="P16" s="35" t="str">
        <f t="shared" si="2"/>
        <v/>
      </c>
      <c r="Q16" s="40"/>
    </row>
    <row r="17" spans="1:17">
      <c r="A17" s="35" t="str">
        <f>IF(Formula!L17=0,"",Formula!L17)</f>
        <v/>
      </c>
      <c r="B17" s="36" t="str">
        <f>IF(C17="","",IF(A17="",NonDID,IFERROR(VLOOKUP(A17,'DID-list 2023'!$A$5:$K$350,2,0),Invalid)))</f>
        <v/>
      </c>
      <c r="C17" s="36" t="str">
        <f>IF(Formula!C17=0,"",Formula!C17)</f>
        <v/>
      </c>
      <c r="D17" s="36" t="str">
        <f>IF(Formula!E17=0,"",Formula!E17)</f>
        <v/>
      </c>
      <c r="E17" s="34" t="str">
        <f>IFERROR(VLOOKUP($A17,'DID-list 2023'!$A$7:$K$350,8,0),"")</f>
        <v/>
      </c>
      <c r="F17" s="34" t="str">
        <f>IFERROR(VLOOKUP($A17,'DID-list 2023'!$A$7:$K$350,5,0),"")</f>
        <v/>
      </c>
      <c r="G17" s="34" t="str">
        <f>IFERROR(VLOOKUP($A17,'DID-list 2023'!$A$7:$K$350,9,0),"")</f>
        <v/>
      </c>
      <c r="H17" s="37" t="str">
        <f>IF(Formula!D17*(Formula!F17/100)=0,"",Formula!D17*(Formula!F17/100))</f>
        <v/>
      </c>
      <c r="I17" s="37" t="str">
        <f t="shared" si="0"/>
        <v/>
      </c>
      <c r="J17" s="38" t="str">
        <f>IFERROR(IF(VLOOKUP($A17,'DID-list 2023'!$A$7:$K$350,10,0)="R",0,$I17)*OR(IF(VLOOKUP($A17,'DID-list 2023'!$A$7:$K$350,10,0)="NA",0,$I17)),$I17)</f>
        <v/>
      </c>
      <c r="K17" s="38" t="str">
        <f>IFERROR(IF(VLOOKUP($A17,'DID-list 2023'!$A$7:$K$350,11,0)="Y",0,$I17)*OR(IF(VLOOKUP($A17,'DID-list 2023'!$A$7:$K$350,11,0)="NA",0,$I17)),$I17)</f>
        <v/>
      </c>
      <c r="L17" s="39" t="str">
        <f t="shared" si="1"/>
        <v/>
      </c>
      <c r="M17" s="35" t="str">
        <f>IF(H17="","",IF(H17*Formula!O17=0,"",H17*Formula!O17))</f>
        <v/>
      </c>
      <c r="N17" s="35" t="str">
        <f>IF(H17="","",IF(H17*Formula!P17=0,"",H17*Formula!P17))</f>
        <v/>
      </c>
      <c r="O17" s="35" t="str">
        <f>IF(H17="","",IF(H17*Formula!Q17=0,"",H17*Formula!Q17))</f>
        <v/>
      </c>
      <c r="P17" s="35" t="str">
        <f t="shared" si="2"/>
        <v/>
      </c>
      <c r="Q17" s="40"/>
    </row>
    <row r="18" spans="1:17">
      <c r="A18" s="35" t="str">
        <f>IF(Formula!L18=0,"",Formula!L18)</f>
        <v/>
      </c>
      <c r="B18" s="36" t="str">
        <f>IF(C18="","",IF(A18="",NonDID,IFERROR(VLOOKUP(A18,'DID-list 2023'!$A$5:$K$350,2,0),Invalid)))</f>
        <v/>
      </c>
      <c r="C18" s="36" t="str">
        <f>IF(Formula!C18=0,"",Formula!C18)</f>
        <v/>
      </c>
      <c r="D18" s="36" t="str">
        <f>IF(Formula!E18=0,"",Formula!E18)</f>
        <v/>
      </c>
      <c r="E18" s="34" t="str">
        <f>IFERROR(VLOOKUP($A18,'DID-list 2023'!$A$7:$K$350,8,0),"")</f>
        <v/>
      </c>
      <c r="F18" s="34" t="str">
        <f>IFERROR(VLOOKUP($A18,'DID-list 2023'!$A$7:$K$350,5,0),"")</f>
        <v/>
      </c>
      <c r="G18" s="34" t="str">
        <f>IFERROR(VLOOKUP($A18,'DID-list 2023'!$A$7:$K$350,9,0),"")</f>
        <v/>
      </c>
      <c r="H18" s="37" t="str">
        <f>IF(Formula!D18*(Formula!F18/100)=0,"",Formula!D18*(Formula!F18/100))</f>
        <v/>
      </c>
      <c r="I18" s="37" t="str">
        <f t="shared" si="0"/>
        <v/>
      </c>
      <c r="J18" s="38" t="str">
        <f>IFERROR(IF(VLOOKUP($A18,'DID-list 2023'!$A$7:$K$350,10,0)="R",0,$I18)*OR(IF(VLOOKUP($A18,'DID-list 2023'!$A$7:$K$350,10,0)="NA",0,$I18)),$I18)</f>
        <v/>
      </c>
      <c r="K18" s="38" t="str">
        <f>IFERROR(IF(VLOOKUP($A18,'DID-list 2023'!$A$7:$K$350,11,0)="Y",0,$I18)*OR(IF(VLOOKUP($A18,'DID-list 2023'!$A$7:$K$350,11,0)="NA",0,$I18)),$I18)</f>
        <v/>
      </c>
      <c r="L18" s="39" t="str">
        <f t="shared" si="1"/>
        <v/>
      </c>
      <c r="M18" s="35" t="str">
        <f>IF(H18="","",IF(H18*Formula!O18=0,"",H18*Formula!O18))</f>
        <v/>
      </c>
      <c r="N18" s="35" t="str">
        <f>IF(H18="","",IF(H18*Formula!P18=0,"",H18*Formula!P18))</f>
        <v/>
      </c>
      <c r="O18" s="35" t="str">
        <f>IF(H18="","",IF(H18*Formula!Q18=0,"",H18*Formula!Q18))</f>
        <v/>
      </c>
      <c r="P18" s="35" t="str">
        <f t="shared" si="2"/>
        <v/>
      </c>
      <c r="Q18" s="40"/>
    </row>
    <row r="19" spans="1:17">
      <c r="A19" s="35" t="str">
        <f>IF(Formula!L19=0,"",Formula!L19)</f>
        <v/>
      </c>
      <c r="B19" s="36" t="str">
        <f>IF(C19="","",IF(A19="",NonDID,IFERROR(VLOOKUP(A19,'DID-list 2023'!$A$5:$K$350,2,0),Invalid)))</f>
        <v/>
      </c>
      <c r="C19" s="36" t="str">
        <f>IF(Formula!C19=0,"",Formula!C19)</f>
        <v/>
      </c>
      <c r="D19" s="36" t="str">
        <f>IF(Formula!E19=0,"",Formula!E19)</f>
        <v/>
      </c>
      <c r="E19" s="34" t="str">
        <f>IFERROR(VLOOKUP($A19,'DID-list 2023'!$A$7:$K$350,8,0),"")</f>
        <v/>
      </c>
      <c r="F19" s="34" t="str">
        <f>IFERROR(VLOOKUP($A19,'DID-list 2023'!$A$7:$K$350,5,0),"")</f>
        <v/>
      </c>
      <c r="G19" s="34" t="str">
        <f>IFERROR(VLOOKUP($A19,'DID-list 2023'!$A$7:$K$350,9,0),"")</f>
        <v/>
      </c>
      <c r="H19" s="37" t="str">
        <f>IF(Formula!D19*(Formula!F19/100)=0,"",Formula!D19*(Formula!F19/100))</f>
        <v/>
      </c>
      <c r="I19" s="37" t="str">
        <f t="shared" si="0"/>
        <v/>
      </c>
      <c r="J19" s="38" t="str">
        <f>IFERROR(IF(VLOOKUP($A19,'DID-list 2023'!$A$7:$K$350,10,0)="R",0,$I19)*OR(IF(VLOOKUP($A19,'DID-list 2023'!$A$7:$K$350,10,0)="NA",0,$I19)),$I19)</f>
        <v/>
      </c>
      <c r="K19" s="38" t="str">
        <f>IFERROR(IF(VLOOKUP($A19,'DID-list 2023'!$A$7:$K$350,11,0)="Y",0,$I19)*OR(IF(VLOOKUP($A19,'DID-list 2023'!$A$7:$K$350,11,0)="NA",0,$I19)),$I19)</f>
        <v/>
      </c>
      <c r="L19" s="39" t="str">
        <f t="shared" si="1"/>
        <v/>
      </c>
      <c r="M19" s="35" t="str">
        <f>IF(H19="","",IF(H19*Formula!O19=0,"",H19*Formula!O19))</f>
        <v/>
      </c>
      <c r="N19" s="35" t="str">
        <f>IF(H19="","",IF(H19*Formula!P19=0,"",H19*Formula!P19))</f>
        <v/>
      </c>
      <c r="O19" s="35" t="str">
        <f>IF(H19="","",IF(H19*Formula!Q19=0,"",H19*Formula!Q19))</f>
        <v/>
      </c>
      <c r="P19" s="35" t="str">
        <f t="shared" si="2"/>
        <v/>
      </c>
      <c r="Q19" s="40"/>
    </row>
    <row r="20" spans="1:17">
      <c r="A20" s="35" t="str">
        <f>IF(Formula!L20=0,"",Formula!L20)</f>
        <v/>
      </c>
      <c r="B20" s="36" t="str">
        <f>IF(C20="","",IF(A20="",NonDID,IFERROR(VLOOKUP(A20,'DID-list 2023'!$A$5:$K$350,2,0),Invalid)))</f>
        <v/>
      </c>
      <c r="C20" s="36" t="str">
        <f>IF(Formula!C20=0,"",Formula!C20)</f>
        <v/>
      </c>
      <c r="D20" s="36" t="str">
        <f>IF(Formula!E20=0,"",Formula!E20)</f>
        <v/>
      </c>
      <c r="E20" s="34" t="str">
        <f>IFERROR(VLOOKUP($A20,'DID-list 2023'!$A$7:$K$350,8,0),"")</f>
        <v/>
      </c>
      <c r="F20" s="34" t="str">
        <f>IFERROR(VLOOKUP($A20,'DID-list 2023'!$A$7:$K$350,5,0),"")</f>
        <v/>
      </c>
      <c r="G20" s="34" t="str">
        <f>IFERROR(VLOOKUP($A20,'DID-list 2023'!$A$7:$K$350,9,0),"")</f>
        <v/>
      </c>
      <c r="H20" s="37" t="str">
        <f>IF(Formula!D20*(Formula!F20/100)=0,"",Formula!D20*(Formula!F20/100))</f>
        <v/>
      </c>
      <c r="I20" s="37" t="str">
        <f t="shared" si="0"/>
        <v/>
      </c>
      <c r="J20" s="38" t="str">
        <f>IFERROR(IF(VLOOKUP($A20,'DID-list 2023'!$A$7:$K$350,10,0)="R",0,$I20)*OR(IF(VLOOKUP($A20,'DID-list 2023'!$A$7:$K$350,10,0)="NA",0,$I20)),$I20)</f>
        <v/>
      </c>
      <c r="K20" s="38" t="str">
        <f>IFERROR(IF(VLOOKUP($A20,'DID-list 2023'!$A$7:$K$350,11,0)="Y",0,$I20)*OR(IF(VLOOKUP($A20,'DID-list 2023'!$A$7:$K$350,11,0)="NA",0,$I20)),$I20)</f>
        <v/>
      </c>
      <c r="L20" s="39" t="str">
        <f t="shared" si="1"/>
        <v/>
      </c>
      <c r="M20" s="35" t="str">
        <f>IF(H20="","",IF(H20*Formula!O20=0,"",H20*Formula!O20))</f>
        <v/>
      </c>
      <c r="N20" s="35" t="str">
        <f>IF(H20="","",IF(H20*Formula!P20=0,"",H20*Formula!P20))</f>
        <v/>
      </c>
      <c r="O20" s="35" t="str">
        <f>IF(H20="","",IF(H20*Formula!Q20=0,"",H20*Formula!Q20))</f>
        <v/>
      </c>
      <c r="P20" s="35" t="str">
        <f t="shared" si="2"/>
        <v/>
      </c>
      <c r="Q20" s="40"/>
    </row>
    <row r="21" spans="1:17">
      <c r="A21" s="35" t="str">
        <f>IF(Formula!L21=0,"",Formula!L21)</f>
        <v/>
      </c>
      <c r="B21" s="36" t="str">
        <f>IF(C21="","",IF(A21="",NonDID,IFERROR(VLOOKUP(A21,'DID-list 2023'!$A$5:$K$350,2,0),Invalid)))</f>
        <v/>
      </c>
      <c r="C21" s="36" t="str">
        <f>IF(Formula!C21=0,"",Formula!C21)</f>
        <v/>
      </c>
      <c r="D21" s="36" t="str">
        <f>IF(Formula!E21=0,"",Formula!E21)</f>
        <v/>
      </c>
      <c r="E21" s="34" t="str">
        <f>IFERROR(VLOOKUP($A21,'DID-list 2023'!$A$7:$K$350,8,0),"")</f>
        <v/>
      </c>
      <c r="F21" s="34" t="str">
        <f>IFERROR(VLOOKUP($A21,'DID-list 2023'!$A$7:$K$350,5,0),"")</f>
        <v/>
      </c>
      <c r="G21" s="34" t="str">
        <f>IFERROR(VLOOKUP($A21,'DID-list 2023'!$A$7:$K$350,9,0),"")</f>
        <v/>
      </c>
      <c r="H21" s="37" t="str">
        <f>IF(Formula!D21*(Formula!F21/100)=0,"",Formula!D21*(Formula!F21/100))</f>
        <v/>
      </c>
      <c r="I21" s="37" t="str">
        <f t="shared" si="0"/>
        <v/>
      </c>
      <c r="J21" s="38" t="str">
        <f>IFERROR(IF(VLOOKUP($A21,'DID-list 2023'!$A$7:$K$350,10,0)="R",0,$I21)*OR(IF(VLOOKUP($A21,'DID-list 2023'!$A$7:$K$350,10,0)="NA",0,$I21)),$I21)</f>
        <v/>
      </c>
      <c r="K21" s="38" t="str">
        <f>IFERROR(IF(VLOOKUP($A21,'DID-list 2023'!$A$7:$K$350,11,0)="Y",0,$I21)*OR(IF(VLOOKUP($A21,'DID-list 2023'!$A$7:$K$350,11,0)="NA",0,$I21)),$I21)</f>
        <v/>
      </c>
      <c r="L21" s="39" t="str">
        <f t="shared" si="1"/>
        <v/>
      </c>
      <c r="M21" s="35" t="str">
        <f>IF(H21="","",IF(H21*Formula!O21=0,"",H21*Formula!O21))</f>
        <v/>
      </c>
      <c r="N21" s="35" t="str">
        <f>IF(H21="","",IF(H21*Formula!P21=0,"",H21*Formula!P21))</f>
        <v/>
      </c>
      <c r="O21" s="35" t="str">
        <f>IF(H21="","",IF(H21*Formula!Q21=0,"",H21*Formula!Q21))</f>
        <v/>
      </c>
      <c r="P21" s="35" t="str">
        <f t="shared" si="2"/>
        <v/>
      </c>
      <c r="Q21" s="40"/>
    </row>
    <row r="22" spans="1:17">
      <c r="A22" s="35" t="str">
        <f>IF(Formula!L22=0,"",Formula!L22)</f>
        <v/>
      </c>
      <c r="B22" s="36" t="str">
        <f>IF(C22="","",IF(A22="",NonDID,IFERROR(VLOOKUP(A22,'DID-list 2023'!$A$5:$K$350,2,0),Invalid)))</f>
        <v/>
      </c>
      <c r="C22" s="36" t="str">
        <f>IF(Formula!C22=0,"",Formula!C22)</f>
        <v/>
      </c>
      <c r="D22" s="36" t="str">
        <f>IF(Formula!E22=0,"",Formula!E22)</f>
        <v/>
      </c>
      <c r="E22" s="34" t="str">
        <f>IFERROR(VLOOKUP($A22,'DID-list 2023'!$A$7:$K$350,8,0),"")</f>
        <v/>
      </c>
      <c r="F22" s="34" t="str">
        <f>IFERROR(VLOOKUP($A22,'DID-list 2023'!$A$7:$K$350,5,0),"")</f>
        <v/>
      </c>
      <c r="G22" s="34" t="str">
        <f>IFERROR(VLOOKUP($A22,'DID-list 2023'!$A$7:$K$350,9,0),"")</f>
        <v/>
      </c>
      <c r="H22" s="37" t="str">
        <f>IF(Formula!D22*(Formula!F22/100)=0,"",Formula!D22*(Formula!F22/100))</f>
        <v/>
      </c>
      <c r="I22" s="37" t="str">
        <f t="shared" si="0"/>
        <v/>
      </c>
      <c r="J22" s="38" t="str">
        <f>IFERROR(IF(VLOOKUP($A22,'DID-list 2023'!$A$7:$K$350,10,0)="R",0,$I22)*OR(IF(VLOOKUP($A22,'DID-list 2023'!$A$7:$K$350,10,0)="NA",0,$I22)),$I22)</f>
        <v/>
      </c>
      <c r="K22" s="38" t="str">
        <f>IFERROR(IF(VLOOKUP($A22,'DID-list 2023'!$A$7:$K$350,11,0)="Y",0,$I22)*OR(IF(VLOOKUP($A22,'DID-list 2023'!$A$7:$K$350,11,0)="NA",0,$I22)),$I22)</f>
        <v/>
      </c>
      <c r="L22" s="39" t="str">
        <f t="shared" si="1"/>
        <v/>
      </c>
      <c r="M22" s="35" t="str">
        <f>IF(H22="","",IF(H22*Formula!O22=0,"",H22*Formula!O22))</f>
        <v/>
      </c>
      <c r="N22" s="35" t="str">
        <f>IF(H22="","",IF(H22*Formula!P22=0,"",H22*Formula!P22))</f>
        <v/>
      </c>
      <c r="O22" s="35" t="str">
        <f>IF(H22="","",IF(H22*Formula!Q22=0,"",H22*Formula!Q22))</f>
        <v/>
      </c>
      <c r="P22" s="35" t="str">
        <f t="shared" si="2"/>
        <v/>
      </c>
      <c r="Q22" s="40"/>
    </row>
    <row r="23" spans="1:17">
      <c r="A23" s="35" t="str">
        <f>IF(Formula!L23=0,"",Formula!L23)</f>
        <v/>
      </c>
      <c r="B23" s="36" t="str">
        <f>IF(C23="","",IF(A23="",NonDID,IFERROR(VLOOKUP(A23,'DID-list 2023'!$A$5:$K$350,2,0),Invalid)))</f>
        <v/>
      </c>
      <c r="C23" s="36" t="str">
        <f>IF(Formula!C23=0,"",Formula!C23)</f>
        <v/>
      </c>
      <c r="D23" s="36" t="str">
        <f>IF(Formula!E23=0,"",Formula!E23)</f>
        <v/>
      </c>
      <c r="E23" s="34" t="str">
        <f>IFERROR(VLOOKUP($A23,'DID-list 2023'!$A$7:$K$350,8,0),"")</f>
        <v/>
      </c>
      <c r="F23" s="34" t="str">
        <f>IFERROR(VLOOKUP($A23,'DID-list 2023'!$A$7:$K$350,5,0),"")</f>
        <v/>
      </c>
      <c r="G23" s="34" t="str">
        <f>IFERROR(VLOOKUP($A23,'DID-list 2023'!$A$7:$K$350,9,0),"")</f>
        <v/>
      </c>
      <c r="H23" s="37" t="str">
        <f>IF(Formula!D23*(Formula!F23/100)=0,"",Formula!D23*(Formula!F23/100))</f>
        <v/>
      </c>
      <c r="I23" s="37" t="str">
        <f t="shared" si="0"/>
        <v/>
      </c>
      <c r="J23" s="38" t="str">
        <f>IFERROR(IF(VLOOKUP($A23,'DID-list 2023'!$A$7:$K$350,10,0)="R",0,$I23)*OR(IF(VLOOKUP($A23,'DID-list 2023'!$A$7:$K$350,10,0)="NA",0,$I23)),$I23)</f>
        <v/>
      </c>
      <c r="K23" s="38" t="str">
        <f>IFERROR(IF(VLOOKUP($A23,'DID-list 2023'!$A$7:$K$350,11,0)="Y",0,$I23)*OR(IF(VLOOKUP($A23,'DID-list 2023'!$A$7:$K$350,11,0)="NA",0,$I23)),$I23)</f>
        <v/>
      </c>
      <c r="L23" s="39" t="str">
        <f t="shared" si="1"/>
        <v/>
      </c>
      <c r="M23" s="35" t="str">
        <f>IF(H23="","",IF(H23*Formula!O23=0,"",H23*Formula!O23))</f>
        <v/>
      </c>
      <c r="N23" s="35" t="str">
        <f>IF(H23="","",IF(H23*Formula!P23=0,"",H23*Formula!P23))</f>
        <v/>
      </c>
      <c r="O23" s="35" t="str">
        <f>IF(H23="","",IF(H23*Formula!Q23=0,"",H23*Formula!Q23))</f>
        <v/>
      </c>
      <c r="P23" s="35" t="str">
        <f t="shared" si="2"/>
        <v/>
      </c>
      <c r="Q23" s="40"/>
    </row>
    <row r="24" spans="1:17">
      <c r="A24" s="35" t="str">
        <f>IF(Formula!L24=0,"",Formula!L24)</f>
        <v/>
      </c>
      <c r="B24" s="36" t="str">
        <f>IF(C24="","",IF(A24="",NonDID,IFERROR(VLOOKUP(A24,'DID-list 2023'!$A$5:$K$350,2,0),Invalid)))</f>
        <v/>
      </c>
      <c r="C24" s="36" t="str">
        <f>IF(Formula!C24=0,"",Formula!C24)</f>
        <v/>
      </c>
      <c r="D24" s="36" t="str">
        <f>IF(Formula!E24=0,"",Formula!E24)</f>
        <v/>
      </c>
      <c r="E24" s="34" t="str">
        <f>IFERROR(VLOOKUP($A24,'DID-list 2023'!$A$7:$K$350,8,0),"")</f>
        <v/>
      </c>
      <c r="F24" s="34" t="str">
        <f>IFERROR(VLOOKUP($A24,'DID-list 2023'!$A$7:$K$350,5,0),"")</f>
        <v/>
      </c>
      <c r="G24" s="34" t="str">
        <f>IFERROR(VLOOKUP($A24,'DID-list 2023'!$A$7:$K$350,9,0),"")</f>
        <v/>
      </c>
      <c r="H24" s="37" t="str">
        <f>IF(Formula!D24*(Formula!F24/100)=0,"",Formula!D24*(Formula!F24/100))</f>
        <v/>
      </c>
      <c r="I24" s="37" t="str">
        <f t="shared" si="0"/>
        <v/>
      </c>
      <c r="J24" s="38" t="str">
        <f>IFERROR(IF(VLOOKUP($A24,'DID-list 2023'!$A$7:$K$350,10,0)="R",0,$I24)*OR(IF(VLOOKUP($A24,'DID-list 2023'!$A$7:$K$350,10,0)="NA",0,$I24)),$I24)</f>
        <v/>
      </c>
      <c r="K24" s="38" t="str">
        <f>IFERROR(IF(VLOOKUP($A24,'DID-list 2023'!$A$7:$K$350,11,0)="Y",0,$I24)*OR(IF(VLOOKUP($A24,'DID-list 2023'!$A$7:$K$350,11,0)="NA",0,$I24)),$I24)</f>
        <v/>
      </c>
      <c r="L24" s="39" t="str">
        <f t="shared" si="1"/>
        <v/>
      </c>
      <c r="M24" s="35" t="str">
        <f>IF(H24="","",IF(H24*Formula!O24=0,"",H24*Formula!O24))</f>
        <v/>
      </c>
      <c r="N24" s="35" t="str">
        <f>IF(H24="","",IF(H24*Formula!P24=0,"",H24*Formula!P24))</f>
        <v/>
      </c>
      <c r="O24" s="35" t="str">
        <f>IF(H24="","",IF(H24*Formula!Q24=0,"",H24*Formula!Q24))</f>
        <v/>
      </c>
      <c r="P24" s="35" t="str">
        <f t="shared" si="2"/>
        <v/>
      </c>
      <c r="Q24" s="40"/>
    </row>
    <row r="25" spans="1:17">
      <c r="A25" s="35" t="str">
        <f>IF(Formula!L25=0,"",Formula!L25)</f>
        <v/>
      </c>
      <c r="B25" s="36" t="str">
        <f>IF(C25="","",IF(A25="",NonDID,IFERROR(VLOOKUP(A25,'DID-list 2023'!$A$5:$K$350,2,0),Invalid)))</f>
        <v/>
      </c>
      <c r="C25" s="36" t="str">
        <f>IF(Formula!C25=0,"",Formula!C25)</f>
        <v/>
      </c>
      <c r="D25" s="36" t="str">
        <f>IF(Formula!E25=0,"",Formula!E25)</f>
        <v/>
      </c>
      <c r="E25" s="34" t="str">
        <f>IFERROR(VLOOKUP($A25,'DID-list 2023'!$A$7:$K$350,8,0),"")</f>
        <v/>
      </c>
      <c r="F25" s="34" t="str">
        <f>IFERROR(VLOOKUP($A25,'DID-list 2023'!$A$7:$K$350,5,0),"")</f>
        <v/>
      </c>
      <c r="G25" s="34" t="str">
        <f>IFERROR(VLOOKUP($A25,'DID-list 2023'!$A$7:$K$350,9,0),"")</f>
        <v/>
      </c>
      <c r="H25" s="37" t="str">
        <f>IF(Formula!D25*(Formula!F25/100)=0,"",Formula!D25*(Formula!F25/100))</f>
        <v/>
      </c>
      <c r="I25" s="37" t="str">
        <f t="shared" si="0"/>
        <v/>
      </c>
      <c r="J25" s="38" t="str">
        <f>IFERROR(IF(VLOOKUP($A25,'DID-list 2023'!$A$7:$K$350,10,0)="R",0,$I25)*OR(IF(VLOOKUP($A25,'DID-list 2023'!$A$7:$K$350,10,0)="NA",0,$I25)),$I25)</f>
        <v/>
      </c>
      <c r="K25" s="38" t="str">
        <f>IFERROR(IF(VLOOKUP($A25,'DID-list 2023'!$A$7:$K$350,11,0)="Y",0,$I25)*OR(IF(VLOOKUP($A25,'DID-list 2023'!$A$7:$K$350,11,0)="NA",0,$I25)),$I25)</f>
        <v/>
      </c>
      <c r="L25" s="39" t="str">
        <f t="shared" si="1"/>
        <v/>
      </c>
      <c r="M25" s="35" t="str">
        <f>IF(H25="","",IF(H25*Formula!O25=0,"",H25*Formula!O25))</f>
        <v/>
      </c>
      <c r="N25" s="35" t="str">
        <f>IF(H25="","",IF(H25*Formula!P25=0,"",H25*Formula!P25))</f>
        <v/>
      </c>
      <c r="O25" s="35" t="str">
        <f>IF(H25="","",IF(H25*Formula!Q25=0,"",H25*Formula!Q25))</f>
        <v/>
      </c>
      <c r="P25" s="35" t="str">
        <f t="shared" si="2"/>
        <v/>
      </c>
      <c r="Q25" s="40"/>
    </row>
    <row r="26" spans="1:17">
      <c r="A26" s="35" t="str">
        <f>IF(Formula!L26=0,"",Formula!L26)</f>
        <v/>
      </c>
      <c r="B26" s="36" t="str">
        <f>IF(C26="","",IF(A26="",NonDID,IFERROR(VLOOKUP(A26,'DID-list 2023'!$A$5:$K$350,2,0),Invalid)))</f>
        <v/>
      </c>
      <c r="C26" s="36" t="str">
        <f>IF(Formula!C26=0,"",Formula!C26)</f>
        <v/>
      </c>
      <c r="D26" s="36" t="str">
        <f>IF(Formula!E26=0,"",Formula!E26)</f>
        <v/>
      </c>
      <c r="E26" s="34" t="str">
        <f>IFERROR(VLOOKUP($A26,'DID-list 2023'!$A$7:$K$350,8,0),"")</f>
        <v/>
      </c>
      <c r="F26" s="34" t="str">
        <f>IFERROR(VLOOKUP($A26,'DID-list 2023'!$A$7:$K$350,5,0),"")</f>
        <v/>
      </c>
      <c r="G26" s="34" t="str">
        <f>IFERROR(VLOOKUP($A26,'DID-list 2023'!$A$7:$K$350,9,0),"")</f>
        <v/>
      </c>
      <c r="H26" s="37" t="str">
        <f>IF(Formula!D26*(Formula!F26/100)=0,"",Formula!D26*(Formula!F26/100))</f>
        <v/>
      </c>
      <c r="I26" s="37" t="str">
        <f t="shared" si="0"/>
        <v/>
      </c>
      <c r="J26" s="38" t="str">
        <f>IFERROR(IF(VLOOKUP($A26,'DID-list 2023'!$A$7:$K$350,10,0)="R",0,$I26)*OR(IF(VLOOKUP($A26,'DID-list 2023'!$A$7:$K$350,10,0)="NA",0,$I26)),$I26)</f>
        <v/>
      </c>
      <c r="K26" s="38" t="str">
        <f>IFERROR(IF(VLOOKUP($A26,'DID-list 2023'!$A$7:$K$350,11,0)="Y",0,$I26)*OR(IF(VLOOKUP($A26,'DID-list 2023'!$A$7:$K$350,11,0)="NA",0,$I26)),$I26)</f>
        <v/>
      </c>
      <c r="L26" s="39" t="str">
        <f t="shared" si="1"/>
        <v/>
      </c>
      <c r="M26" s="35" t="str">
        <f>IF(H26="","",IF(H26*Formula!O26=0,"",H26*Formula!O26))</f>
        <v/>
      </c>
      <c r="N26" s="35" t="str">
        <f>IF(H26="","",IF(H26*Formula!P26=0,"",H26*Formula!P26))</f>
        <v/>
      </c>
      <c r="O26" s="35" t="str">
        <f>IF(H26="","",IF(H26*Formula!Q26=0,"",H26*Formula!Q26))</f>
        <v/>
      </c>
      <c r="P26" s="35" t="str">
        <f t="shared" si="2"/>
        <v/>
      </c>
      <c r="Q26" s="40"/>
    </row>
    <row r="27" spans="1:17">
      <c r="A27" s="35" t="str">
        <f>IF(Formula!L27=0,"",Formula!L27)</f>
        <v/>
      </c>
      <c r="B27" s="36" t="str">
        <f>IF(C27="","",IF(A27="",NonDID,IFERROR(VLOOKUP(A27,'DID-list 2023'!$A$5:$K$350,2,0),Invalid)))</f>
        <v/>
      </c>
      <c r="C27" s="36" t="str">
        <f>IF(Formula!C27=0,"",Formula!C27)</f>
        <v/>
      </c>
      <c r="D27" s="36" t="str">
        <f>IF(Formula!E27=0,"",Formula!E27)</f>
        <v/>
      </c>
      <c r="E27" s="34" t="str">
        <f>IFERROR(VLOOKUP($A27,'DID-list 2023'!$A$7:$K$350,8,0),"")</f>
        <v/>
      </c>
      <c r="F27" s="34" t="str">
        <f>IFERROR(VLOOKUP($A27,'DID-list 2023'!$A$7:$K$350,5,0),"")</f>
        <v/>
      </c>
      <c r="G27" s="34" t="str">
        <f>IFERROR(VLOOKUP($A27,'DID-list 2023'!$A$7:$K$350,9,0),"")</f>
        <v/>
      </c>
      <c r="H27" s="37" t="str">
        <f>IF(Formula!D27*(Formula!F27/100)=0,"",Formula!D27*(Formula!F27/100))</f>
        <v/>
      </c>
      <c r="I27" s="37" t="str">
        <f t="shared" si="0"/>
        <v/>
      </c>
      <c r="J27" s="38" t="str">
        <f>IFERROR(IF(VLOOKUP($A27,'DID-list 2023'!$A$7:$K$350,10,0)="R",0,$I27)*OR(IF(VLOOKUP($A27,'DID-list 2023'!$A$7:$K$350,10,0)="NA",0,$I27)),$I27)</f>
        <v/>
      </c>
      <c r="K27" s="38" t="str">
        <f>IFERROR(IF(VLOOKUP($A27,'DID-list 2023'!$A$7:$K$350,11,0)="Y",0,$I27)*OR(IF(VLOOKUP($A27,'DID-list 2023'!$A$7:$K$350,11,0)="NA",0,$I27)),$I27)</f>
        <v/>
      </c>
      <c r="L27" s="39" t="str">
        <f t="shared" si="1"/>
        <v/>
      </c>
      <c r="M27" s="35" t="str">
        <f>IF(H27="","",IF(H27*Formula!O27=0,"",H27*Formula!O27))</f>
        <v/>
      </c>
      <c r="N27" s="35" t="str">
        <f>IF(H27="","",IF(H27*Formula!P27=0,"",H27*Formula!P27))</f>
        <v/>
      </c>
      <c r="O27" s="35" t="str">
        <f>IF(H27="","",IF(H27*Formula!Q27=0,"",H27*Formula!Q27))</f>
        <v/>
      </c>
      <c r="P27" s="35" t="str">
        <f t="shared" si="2"/>
        <v/>
      </c>
      <c r="Q27" s="40"/>
    </row>
    <row r="28" spans="1:17">
      <c r="A28" s="35" t="str">
        <f>IF(Formula!L28=0,"",Formula!L28)</f>
        <v/>
      </c>
      <c r="B28" s="36" t="str">
        <f>IF(C28="","",IF(A28="",NonDID,IFERROR(VLOOKUP(A28,'DID-list 2023'!$A$5:$K$350,2,0),Invalid)))</f>
        <v/>
      </c>
      <c r="C28" s="36" t="str">
        <f>IF(Formula!C28=0,"",Formula!C28)</f>
        <v/>
      </c>
      <c r="D28" s="36" t="str">
        <f>IF(Formula!E28=0,"",Formula!E28)</f>
        <v/>
      </c>
      <c r="E28" s="34" t="str">
        <f>IFERROR(VLOOKUP($A28,'DID-list 2023'!$A$7:$K$350,8,0),"")</f>
        <v/>
      </c>
      <c r="F28" s="34" t="str">
        <f>IFERROR(VLOOKUP($A28,'DID-list 2023'!$A$7:$K$350,5,0),"")</f>
        <v/>
      </c>
      <c r="G28" s="34" t="str">
        <f>IFERROR(VLOOKUP($A28,'DID-list 2023'!$A$7:$K$350,9,0),"")</f>
        <v/>
      </c>
      <c r="H28" s="37" t="str">
        <f>IF(Formula!D28*(Formula!F28/100)=0,"",Formula!D28*(Formula!F28/100))</f>
        <v/>
      </c>
      <c r="I28" s="37" t="str">
        <f t="shared" si="0"/>
        <v/>
      </c>
      <c r="J28" s="38" t="str">
        <f>IFERROR(IF(VLOOKUP($A28,'DID-list 2023'!$A$7:$K$350,10,0)="R",0,$I28)*OR(IF(VLOOKUP($A28,'DID-list 2023'!$A$7:$K$350,10,0)="NA",0,$I28)),$I28)</f>
        <v/>
      </c>
      <c r="K28" s="38" t="str">
        <f>IFERROR(IF(VLOOKUP($A28,'DID-list 2023'!$A$7:$K$350,11,0)="Y",0,$I28)*OR(IF(VLOOKUP($A28,'DID-list 2023'!$A$7:$K$350,11,0)="NA",0,$I28)),$I28)</f>
        <v/>
      </c>
      <c r="L28" s="39" t="str">
        <f t="shared" si="1"/>
        <v/>
      </c>
      <c r="M28" s="35" t="str">
        <f>IF(H28="","",IF(H28*Formula!O28=0,"",H28*Formula!O28))</f>
        <v/>
      </c>
      <c r="N28" s="35" t="str">
        <f>IF(H28="","",IF(H28*Formula!P28=0,"",H28*Formula!P28))</f>
        <v/>
      </c>
      <c r="O28" s="35" t="str">
        <f>IF(H28="","",IF(H28*Formula!Q28=0,"",H28*Formula!Q28))</f>
        <v/>
      </c>
      <c r="P28" s="35" t="str">
        <f t="shared" si="2"/>
        <v/>
      </c>
      <c r="Q28" s="40"/>
    </row>
    <row r="29" spans="1:17">
      <c r="A29" s="35" t="str">
        <f>IF(Formula!L29=0,"",Formula!L29)</f>
        <v/>
      </c>
      <c r="B29" s="36" t="str">
        <f>IF(C29="","",IF(A29="",NonDID,IFERROR(VLOOKUP(A29,'DID-list 2023'!$A$5:$K$350,2,0),Invalid)))</f>
        <v/>
      </c>
      <c r="C29" s="36" t="str">
        <f>IF(Formula!C29=0,"",Formula!C29)</f>
        <v/>
      </c>
      <c r="D29" s="36" t="str">
        <f>IF(Formula!E29=0,"",Formula!E29)</f>
        <v/>
      </c>
      <c r="E29" s="34" t="str">
        <f>IFERROR(VLOOKUP($A29,'DID-list 2023'!$A$7:$K$350,8,0),"")</f>
        <v/>
      </c>
      <c r="F29" s="34" t="str">
        <f>IFERROR(VLOOKUP($A29,'DID-list 2023'!$A$7:$K$350,5,0),"")</f>
        <v/>
      </c>
      <c r="G29" s="34" t="str">
        <f>IFERROR(VLOOKUP($A29,'DID-list 2023'!$A$7:$K$350,9,0),"")</f>
        <v/>
      </c>
      <c r="H29" s="37" t="str">
        <f>IF(Formula!D29*(Formula!F29/100)=0,"",Formula!D29*(Formula!F29/100))</f>
        <v/>
      </c>
      <c r="I29" s="37" t="str">
        <f t="shared" si="0"/>
        <v/>
      </c>
      <c r="J29" s="38" t="str">
        <f>IFERROR(IF(VLOOKUP($A29,'DID-list 2023'!$A$7:$K$350,10,0)="R",0,$I29)*OR(IF(VLOOKUP($A29,'DID-list 2023'!$A$7:$K$350,10,0)="NA",0,$I29)),$I29)</f>
        <v/>
      </c>
      <c r="K29" s="38" t="str">
        <f>IFERROR(IF(VLOOKUP($A29,'DID-list 2023'!$A$7:$K$350,11,0)="Y",0,$I29)*OR(IF(VLOOKUP($A29,'DID-list 2023'!$A$7:$K$350,11,0)="NA",0,$I29)),$I29)</f>
        <v/>
      </c>
      <c r="L29" s="39" t="str">
        <f t="shared" si="1"/>
        <v/>
      </c>
      <c r="M29" s="35" t="str">
        <f>IF(H29="","",IF(H29*Formula!O29=0,"",H29*Formula!O29))</f>
        <v/>
      </c>
      <c r="N29" s="35" t="str">
        <f>IF(H29="","",IF(H29*Formula!P29=0,"",H29*Formula!P29))</f>
        <v/>
      </c>
      <c r="O29" s="35" t="str">
        <f>IF(H29="","",IF(H29*Formula!Q29=0,"",H29*Formula!Q29))</f>
        <v/>
      </c>
      <c r="P29" s="35" t="str">
        <f t="shared" si="2"/>
        <v/>
      </c>
      <c r="Q29" s="40"/>
    </row>
    <row r="30" spans="1:17">
      <c r="A30" s="35" t="str">
        <f>IF(Formula!L30=0,"",Formula!L30)</f>
        <v/>
      </c>
      <c r="B30" s="36" t="str">
        <f>IF(C30="","",IF(A30="",NonDID,IFERROR(VLOOKUP(A30,'DID-list 2023'!$A$5:$K$350,2,0),Invalid)))</f>
        <v/>
      </c>
      <c r="C30" s="36" t="str">
        <f>IF(Formula!C30=0,"",Formula!C30)</f>
        <v/>
      </c>
      <c r="D30" s="36" t="str">
        <f>IF(Formula!E30=0,"",Formula!E30)</f>
        <v/>
      </c>
      <c r="E30" s="34" t="str">
        <f>IFERROR(VLOOKUP($A30,'DID-list 2023'!$A$7:$K$350,8,0),"")</f>
        <v/>
      </c>
      <c r="F30" s="34" t="str">
        <f>IFERROR(VLOOKUP($A30,'DID-list 2023'!$A$7:$K$350,5,0),"")</f>
        <v/>
      </c>
      <c r="G30" s="34" t="str">
        <f>IFERROR(VLOOKUP($A30,'DID-list 2023'!$A$7:$K$350,9,0),"")</f>
        <v/>
      </c>
      <c r="H30" s="37" t="str">
        <f>IF(Formula!D30*(Formula!F30/100)=0,"",Formula!D30*(Formula!F30/100))</f>
        <v/>
      </c>
      <c r="I30" s="37" t="str">
        <f t="shared" si="0"/>
        <v/>
      </c>
      <c r="J30" s="38" t="str">
        <f>IFERROR(IF(VLOOKUP($A30,'DID-list 2023'!$A$7:$K$350,10,0)="R",0,$I30)*OR(IF(VLOOKUP($A30,'DID-list 2023'!$A$7:$K$350,10,0)="NA",0,$I30)),$I30)</f>
        <v/>
      </c>
      <c r="K30" s="38" t="str">
        <f>IFERROR(IF(VLOOKUP($A30,'DID-list 2023'!$A$7:$K$350,11,0)="Y",0,$I30)*OR(IF(VLOOKUP($A30,'DID-list 2023'!$A$7:$K$350,11,0)="NA",0,$I30)),$I30)</f>
        <v/>
      </c>
      <c r="L30" s="39" t="str">
        <f t="shared" si="1"/>
        <v/>
      </c>
      <c r="M30" s="35" t="str">
        <f>IF(H30="","",IF(H30*Formula!O30=0,"",H30*Formula!O30))</f>
        <v/>
      </c>
      <c r="N30" s="35" t="str">
        <f>IF(H30="","",IF(H30*Formula!P30=0,"",H30*Formula!P30))</f>
        <v/>
      </c>
      <c r="O30" s="35" t="str">
        <f>IF(H30="","",IF(H30*Formula!Q30=0,"",H30*Formula!Q30))</f>
        <v/>
      </c>
      <c r="P30" s="35" t="str">
        <f t="shared" si="2"/>
        <v/>
      </c>
      <c r="Q30" s="40"/>
    </row>
    <row r="31" spans="1:17">
      <c r="A31" s="35" t="str">
        <f>IF(Formula!L31=0,"",Formula!L31)</f>
        <v/>
      </c>
      <c r="B31" s="36" t="str">
        <f>IF(C31="","",IF(A31="",NonDID,IFERROR(VLOOKUP(A31,'DID-list 2023'!$A$5:$K$350,2,0),Invalid)))</f>
        <v/>
      </c>
      <c r="C31" s="36" t="str">
        <f>IF(Formula!C31=0,"",Formula!C31)</f>
        <v/>
      </c>
      <c r="D31" s="36" t="str">
        <f>IF(Formula!E31=0,"",Formula!E31)</f>
        <v/>
      </c>
      <c r="E31" s="34" t="str">
        <f>IFERROR(VLOOKUP($A31,'DID-list 2023'!$A$7:$K$350,8,0),"")</f>
        <v/>
      </c>
      <c r="F31" s="34" t="str">
        <f>IFERROR(VLOOKUP($A31,'DID-list 2023'!$A$7:$K$350,5,0),"")</f>
        <v/>
      </c>
      <c r="G31" s="34" t="str">
        <f>IFERROR(VLOOKUP($A31,'DID-list 2023'!$A$7:$K$350,9,0),"")</f>
        <v/>
      </c>
      <c r="H31" s="37" t="str">
        <f>IF(Formula!D31*(Formula!F31/100)=0,"",Formula!D31*(Formula!F31/100))</f>
        <v/>
      </c>
      <c r="I31" s="37" t="str">
        <f t="shared" si="0"/>
        <v/>
      </c>
      <c r="J31" s="38" t="str">
        <f>IFERROR(IF(VLOOKUP($A31,'DID-list 2023'!$A$7:$K$350,10,0)="R",0,$I31)*OR(IF(VLOOKUP($A31,'DID-list 2023'!$A$7:$K$350,10,0)="NA",0,$I31)),$I31)</f>
        <v/>
      </c>
      <c r="K31" s="38" t="str">
        <f>IFERROR(IF(VLOOKUP($A31,'DID-list 2023'!$A$7:$K$350,11,0)="Y",0,$I31)*OR(IF(VLOOKUP($A31,'DID-list 2023'!$A$7:$K$350,11,0)="NA",0,$I31)),$I31)</f>
        <v/>
      </c>
      <c r="L31" s="39" t="str">
        <f t="shared" si="1"/>
        <v/>
      </c>
      <c r="M31" s="35" t="str">
        <f>IF(H31="","",IF(H31*Formula!O31=0,"",H31*Formula!O31))</f>
        <v/>
      </c>
      <c r="N31" s="35" t="str">
        <f>IF(H31="","",IF(H31*Formula!P31=0,"",H31*Formula!P31))</f>
        <v/>
      </c>
      <c r="O31" s="35" t="str">
        <f>IF(H31="","",IF(H31*Formula!Q31=0,"",H31*Formula!Q31))</f>
        <v/>
      </c>
      <c r="P31" s="35" t="str">
        <f t="shared" si="2"/>
        <v/>
      </c>
      <c r="Q31" s="40"/>
    </row>
    <row r="32" spans="1:17">
      <c r="A32" s="35" t="str">
        <f>IF(Formula!L32=0,"",Formula!L32)</f>
        <v/>
      </c>
      <c r="B32" s="36" t="str">
        <f>IF(C32="","",IF(A32="",NonDID,IFERROR(VLOOKUP(A32,'DID-list 2023'!$A$5:$K$350,2,0),Invalid)))</f>
        <v/>
      </c>
      <c r="C32" s="36" t="str">
        <f>IF(Formula!C32=0,"",Formula!C32)</f>
        <v/>
      </c>
      <c r="D32" s="36" t="str">
        <f>IF(Formula!E32=0,"",Formula!E32)</f>
        <v/>
      </c>
      <c r="E32" s="34" t="str">
        <f>IFERROR(VLOOKUP($A32,'DID-list 2023'!$A$7:$K$350,8,0),"")</f>
        <v/>
      </c>
      <c r="F32" s="34" t="str">
        <f>IFERROR(VLOOKUP($A32,'DID-list 2023'!$A$7:$K$350,5,0),"")</f>
        <v/>
      </c>
      <c r="G32" s="34" t="str">
        <f>IFERROR(VLOOKUP($A32,'DID-list 2023'!$A$7:$K$350,9,0),"")</f>
        <v/>
      </c>
      <c r="H32" s="37" t="str">
        <f>IF(Formula!D32*(Formula!F32/100)=0,"",Formula!D32*(Formula!F32/100))</f>
        <v/>
      </c>
      <c r="I32" s="37" t="str">
        <f t="shared" si="0"/>
        <v/>
      </c>
      <c r="J32" s="38" t="str">
        <f>IFERROR(IF(VLOOKUP($A32,'DID-list 2023'!$A$7:$K$350,10,0)="R",0,$I32)*OR(IF(VLOOKUP($A32,'DID-list 2023'!$A$7:$K$350,10,0)="NA",0,$I32)),$I32)</f>
        <v/>
      </c>
      <c r="K32" s="38" t="str">
        <f>IFERROR(IF(VLOOKUP($A32,'DID-list 2023'!$A$7:$K$350,11,0)="Y",0,$I32)*OR(IF(VLOOKUP($A32,'DID-list 2023'!$A$7:$K$350,11,0)="NA",0,$I32)),$I32)</f>
        <v/>
      </c>
      <c r="L32" s="39" t="str">
        <f t="shared" si="1"/>
        <v/>
      </c>
      <c r="M32" s="35" t="str">
        <f>IF(H32="","",IF(H32*Formula!O32=0,"",H32*Formula!O32))</f>
        <v/>
      </c>
      <c r="N32" s="35" t="str">
        <f>IF(H32="","",IF(H32*Formula!P32=0,"",H32*Formula!P32))</f>
        <v/>
      </c>
      <c r="O32" s="35" t="str">
        <f>IF(H32="","",IF(H32*Formula!Q32=0,"",H32*Formula!Q32))</f>
        <v/>
      </c>
      <c r="P32" s="35" t="str">
        <f t="shared" si="2"/>
        <v/>
      </c>
      <c r="Q32" s="40"/>
    </row>
    <row r="33" spans="1:17">
      <c r="A33" s="35" t="str">
        <f>IF(Formula!L33=0,"",Formula!L33)</f>
        <v/>
      </c>
      <c r="B33" s="36" t="str">
        <f>IF(C33="","",IF(A33="",NonDID,IFERROR(VLOOKUP(A33,'DID-list 2023'!$A$5:$K$350,2,0),Invalid)))</f>
        <v/>
      </c>
      <c r="C33" s="36" t="str">
        <f>IF(Formula!C33=0,"",Formula!C33)</f>
        <v/>
      </c>
      <c r="D33" s="36" t="str">
        <f>IF(Formula!E33=0,"",Formula!E33)</f>
        <v/>
      </c>
      <c r="E33" s="34" t="str">
        <f>IFERROR(VLOOKUP($A33,'DID-list 2023'!$A$7:$K$350,8,0),"")</f>
        <v/>
      </c>
      <c r="F33" s="34" t="str">
        <f>IFERROR(VLOOKUP($A33,'DID-list 2023'!$A$7:$K$350,5,0),"")</f>
        <v/>
      </c>
      <c r="G33" s="34" t="str">
        <f>IFERROR(VLOOKUP($A33,'DID-list 2023'!$A$7:$K$350,9,0),"")</f>
        <v/>
      </c>
      <c r="H33" s="37" t="str">
        <f>IF(Formula!D33*(Formula!F33/100)=0,"",Formula!D33*(Formula!F33/100))</f>
        <v/>
      </c>
      <c r="I33" s="37" t="str">
        <f t="shared" si="0"/>
        <v/>
      </c>
      <c r="J33" s="38" t="str">
        <f>IFERROR(IF(VLOOKUP($A33,'DID-list 2023'!$A$7:$K$350,10,0)="R",0,$I33)*OR(IF(VLOOKUP($A33,'DID-list 2023'!$A$7:$K$350,10,0)="NA",0,$I33)),$I33)</f>
        <v/>
      </c>
      <c r="K33" s="38" t="str">
        <f>IFERROR(IF(VLOOKUP($A33,'DID-list 2023'!$A$7:$K$350,11,0)="Y",0,$I33)*OR(IF(VLOOKUP($A33,'DID-list 2023'!$A$7:$K$350,11,0)="NA",0,$I33)),$I33)</f>
        <v/>
      </c>
      <c r="L33" s="39" t="str">
        <f t="shared" si="1"/>
        <v/>
      </c>
      <c r="M33" s="35" t="str">
        <f>IF(H33="","",IF(H33*Formula!O33=0,"",H33*Formula!O33))</f>
        <v/>
      </c>
      <c r="N33" s="35" t="str">
        <f>IF(H33="","",IF(H33*Formula!P33=0,"",H33*Formula!P33))</f>
        <v/>
      </c>
      <c r="O33" s="35" t="str">
        <f>IF(H33="","",IF(H33*Formula!Q33=0,"",H33*Formula!Q33))</f>
        <v/>
      </c>
      <c r="P33" s="35" t="str">
        <f t="shared" si="2"/>
        <v/>
      </c>
      <c r="Q33" s="40"/>
    </row>
    <row r="34" spans="1:17">
      <c r="A34" s="35" t="str">
        <f>IF(Formula!L34=0,"",Formula!L34)</f>
        <v/>
      </c>
      <c r="B34" s="36" t="str">
        <f>IF(C34="","",IF(A34="",NonDID,IFERROR(VLOOKUP(A34,'DID-list 2023'!$A$5:$K$350,2,0),Invalid)))</f>
        <v/>
      </c>
      <c r="C34" s="36" t="str">
        <f>IF(Formula!C34=0,"",Formula!C34)</f>
        <v/>
      </c>
      <c r="D34" s="36" t="str">
        <f>IF(Formula!E34=0,"",Formula!E34)</f>
        <v/>
      </c>
      <c r="E34" s="34" t="str">
        <f>IFERROR(VLOOKUP($A34,'DID-list 2023'!$A$7:$K$350,8,0),"")</f>
        <v/>
      </c>
      <c r="F34" s="34" t="str">
        <f>IFERROR(VLOOKUP($A34,'DID-list 2023'!$A$7:$K$350,5,0),"")</f>
        <v/>
      </c>
      <c r="G34" s="34" t="str">
        <f>IFERROR(VLOOKUP($A34,'DID-list 2023'!$A$7:$K$350,9,0),"")</f>
        <v/>
      </c>
      <c r="H34" s="37" t="str">
        <f>IF(Formula!D34*(Formula!F34/100)=0,"",Formula!D34*(Formula!F34/100))</f>
        <v/>
      </c>
      <c r="I34" s="37" t="str">
        <f t="shared" si="0"/>
        <v/>
      </c>
      <c r="J34" s="38" t="str">
        <f>IFERROR(IF(VLOOKUP($A34,'DID-list 2023'!$A$7:$K$350,10,0)="R",0,$I34)*OR(IF(VLOOKUP($A34,'DID-list 2023'!$A$7:$K$350,10,0)="NA",0,$I34)),$I34)</f>
        <v/>
      </c>
      <c r="K34" s="38" t="str">
        <f>IFERROR(IF(VLOOKUP($A34,'DID-list 2023'!$A$7:$K$350,11,0)="Y",0,$I34)*OR(IF(VLOOKUP($A34,'DID-list 2023'!$A$7:$K$350,11,0)="NA",0,$I34)),$I34)</f>
        <v/>
      </c>
      <c r="L34" s="39" t="str">
        <f t="shared" si="1"/>
        <v/>
      </c>
      <c r="M34" s="35" t="str">
        <f>IF(H34="","",IF(H34*Formula!O34=0,"",H34*Formula!O34))</f>
        <v/>
      </c>
      <c r="N34" s="35" t="str">
        <f>IF(H34="","",IF(H34*Formula!P34=0,"",H34*Formula!P34))</f>
        <v/>
      </c>
      <c r="O34" s="35" t="str">
        <f>IF(H34="","",IF(H34*Formula!Q34=0,"",H34*Formula!Q34))</f>
        <v/>
      </c>
      <c r="P34" s="35" t="str">
        <f t="shared" si="2"/>
        <v/>
      </c>
      <c r="Q34" s="40"/>
    </row>
    <row r="35" spans="1:17">
      <c r="A35" s="35" t="str">
        <f>IF(Formula!L35=0,"",Formula!L35)</f>
        <v/>
      </c>
      <c r="B35" s="36" t="str">
        <f>IF(C35="","",IF(A35="",NonDID,IFERROR(VLOOKUP(A35,'DID-list 2023'!$A$5:$K$350,2,0),Invalid)))</f>
        <v/>
      </c>
      <c r="C35" s="36" t="str">
        <f>IF(Formula!C35=0,"",Formula!C35)</f>
        <v/>
      </c>
      <c r="D35" s="36" t="str">
        <f>IF(Formula!E35=0,"",Formula!E35)</f>
        <v/>
      </c>
      <c r="E35" s="34" t="str">
        <f>IFERROR(VLOOKUP($A35,'DID-list 2023'!$A$7:$K$350,8,0),"")</f>
        <v/>
      </c>
      <c r="F35" s="34" t="str">
        <f>IFERROR(VLOOKUP($A35,'DID-list 2023'!$A$7:$K$350,5,0),"")</f>
        <v/>
      </c>
      <c r="G35" s="34" t="str">
        <f>IFERROR(VLOOKUP($A35,'DID-list 2023'!$A$7:$K$350,9,0),"")</f>
        <v/>
      </c>
      <c r="H35" s="37" t="str">
        <f>IF(Formula!D35*(Formula!F35/100)=0,"",Formula!D35*(Formula!F35/100))</f>
        <v/>
      </c>
      <c r="I35" s="37" t="str">
        <f t="shared" si="0"/>
        <v/>
      </c>
      <c r="J35" s="38" t="str">
        <f>IFERROR(IF(VLOOKUP($A35,'DID-list 2023'!$A$7:$K$350,10,0)="R",0,$I35)*OR(IF(VLOOKUP($A35,'DID-list 2023'!$A$7:$K$350,10,0)="NA",0,$I35)),$I35)</f>
        <v/>
      </c>
      <c r="K35" s="38" t="str">
        <f>IFERROR(IF(VLOOKUP($A35,'DID-list 2023'!$A$7:$K$350,11,0)="Y",0,$I35)*OR(IF(VLOOKUP($A35,'DID-list 2023'!$A$7:$K$350,11,0)="NA",0,$I35)),$I35)</f>
        <v/>
      </c>
      <c r="L35" s="39" t="str">
        <f t="shared" si="1"/>
        <v/>
      </c>
      <c r="M35" s="35" t="str">
        <f>IF(H35="","",IF(H35*Formula!O35=0,"",H35*Formula!O35))</f>
        <v/>
      </c>
      <c r="N35" s="35" t="str">
        <f>IF(H35="","",IF(H35*Formula!P35=0,"",H35*Formula!P35))</f>
        <v/>
      </c>
      <c r="O35" s="35" t="str">
        <f>IF(H35="","",IF(H35*Formula!Q35=0,"",H35*Formula!Q35))</f>
        <v/>
      </c>
      <c r="P35" s="35" t="str">
        <f t="shared" si="2"/>
        <v/>
      </c>
      <c r="Q35" s="40"/>
    </row>
    <row r="36" spans="1:17">
      <c r="A36" s="35" t="str">
        <f>IF(Formula!L36=0,"",Formula!L36)</f>
        <v/>
      </c>
      <c r="B36" s="36" t="str">
        <f>IF(C36="","",IF(A36="",NonDID,IFERROR(VLOOKUP(A36,'DID-list 2023'!$A$5:$K$350,2,0),Invalid)))</f>
        <v/>
      </c>
      <c r="C36" s="36" t="str">
        <f>IF(Formula!C36=0,"",Formula!C36)</f>
        <v/>
      </c>
      <c r="D36" s="36" t="str">
        <f>IF(Formula!E36=0,"",Formula!E36)</f>
        <v/>
      </c>
      <c r="E36" s="34" t="str">
        <f>IFERROR(VLOOKUP($A36,'DID-list 2023'!$A$7:$K$350,8,0),"")</f>
        <v/>
      </c>
      <c r="F36" s="34" t="str">
        <f>IFERROR(VLOOKUP($A36,'DID-list 2023'!$A$7:$K$350,5,0),"")</f>
        <v/>
      </c>
      <c r="G36" s="34" t="str">
        <f>IFERROR(VLOOKUP($A36,'DID-list 2023'!$A$7:$K$350,9,0),"")</f>
        <v/>
      </c>
      <c r="H36" s="37" t="str">
        <f>IF(Formula!D36*(Formula!F36/100)=0,"",Formula!D36*(Formula!F36/100))</f>
        <v/>
      </c>
      <c r="I36" s="37" t="str">
        <f t="shared" si="0"/>
        <v/>
      </c>
      <c r="J36" s="38" t="str">
        <f>IFERROR(IF(VLOOKUP($A36,'DID-list 2023'!$A$7:$K$350,10,0)="R",0,$I36)*OR(IF(VLOOKUP($A36,'DID-list 2023'!$A$7:$K$350,10,0)="NA",0,$I36)),$I36)</f>
        <v/>
      </c>
      <c r="K36" s="38" t="str">
        <f>IFERROR(IF(VLOOKUP($A36,'DID-list 2023'!$A$7:$K$350,11,0)="Y",0,$I36)*OR(IF(VLOOKUP($A36,'DID-list 2023'!$A$7:$K$350,11,0)="NA",0,$I36)),$I36)</f>
        <v/>
      </c>
      <c r="L36" s="39" t="str">
        <f t="shared" si="1"/>
        <v/>
      </c>
      <c r="M36" s="35" t="str">
        <f>IF(H36="","",IF(H36*Formula!O36=0,"",H36*Formula!O36))</f>
        <v/>
      </c>
      <c r="N36" s="35" t="str">
        <f>IF(H36="","",IF(H36*Formula!P36=0,"",H36*Formula!P36))</f>
        <v/>
      </c>
      <c r="O36" s="35" t="str">
        <f>IF(H36="","",IF(H36*Formula!Q36=0,"",H36*Formula!Q36))</f>
        <v/>
      </c>
      <c r="P36" s="35" t="str">
        <f t="shared" si="2"/>
        <v/>
      </c>
      <c r="Q36" s="40"/>
    </row>
    <row r="37" spans="1:17">
      <c r="A37" s="29"/>
      <c r="B37" s="48" t="s">
        <v>2</v>
      </c>
      <c r="C37" s="48"/>
      <c r="D37" s="49"/>
      <c r="E37" s="48"/>
      <c r="F37" s="48"/>
      <c r="G37" s="48"/>
      <c r="H37" s="50">
        <f>SUM(H6:H36)</f>
        <v>0</v>
      </c>
      <c r="I37" s="50">
        <f t="shared" ref="I37:P37" si="3">SUM(I6:I35)</f>
        <v>0</v>
      </c>
      <c r="J37" s="50">
        <f t="shared" si="3"/>
        <v>0</v>
      </c>
      <c r="K37" s="50">
        <f t="shared" si="3"/>
        <v>0</v>
      </c>
      <c r="L37" s="51">
        <f t="shared" si="3"/>
        <v>0</v>
      </c>
      <c r="M37" s="51">
        <f t="shared" si="3"/>
        <v>0</v>
      </c>
      <c r="N37" s="51">
        <f t="shared" si="3"/>
        <v>0</v>
      </c>
      <c r="O37" s="51">
        <f t="shared" si="3"/>
        <v>0</v>
      </c>
      <c r="P37" s="51">
        <f t="shared" si="3"/>
        <v>0</v>
      </c>
      <c r="Q37" s="40"/>
    </row>
    <row r="38" spans="1:17">
      <c r="A38" s="29"/>
      <c r="B38" s="52"/>
      <c r="C38" s="52"/>
      <c r="D38" s="29"/>
      <c r="E38" s="52"/>
      <c r="F38" s="52"/>
      <c r="G38" s="52"/>
      <c r="H38" s="53"/>
      <c r="I38" s="53"/>
      <c r="J38" s="53"/>
      <c r="K38" s="53"/>
      <c r="L38" s="54"/>
      <c r="M38" s="55"/>
      <c r="N38" s="56"/>
      <c r="O38" s="29"/>
      <c r="P38" s="40"/>
      <c r="Q38" s="40"/>
    </row>
    <row r="39" spans="1:17">
      <c r="A39" s="29"/>
      <c r="B39" s="52"/>
      <c r="C39" s="52"/>
      <c r="D39" s="29"/>
      <c r="E39" s="52"/>
      <c r="F39" s="52"/>
      <c r="G39" s="52"/>
      <c r="H39" s="53"/>
      <c r="I39" s="53"/>
      <c r="J39" s="53"/>
      <c r="K39" s="53"/>
      <c r="L39" s="54"/>
      <c r="M39" s="55"/>
      <c r="N39" s="56"/>
      <c r="O39" s="29"/>
      <c r="P39" s="40"/>
      <c r="Q39" s="40"/>
    </row>
    <row r="40" spans="1:17">
      <c r="A40" s="33"/>
      <c r="B40" s="29"/>
      <c r="C40" s="29"/>
      <c r="D40" s="29"/>
      <c r="E40" s="29"/>
      <c r="F40" s="29"/>
      <c r="G40" s="29"/>
      <c r="H40" s="29"/>
      <c r="I40" s="77" t="s">
        <v>138</v>
      </c>
      <c r="J40" s="78"/>
      <c r="K40" s="78"/>
      <c r="L40" s="436" t="str">
        <f>L50</f>
        <v>R17</v>
      </c>
      <c r="M40" s="436"/>
      <c r="N40" s="79" t="s">
        <v>295</v>
      </c>
      <c r="O40" s="79" t="str">
        <f>O50</f>
        <v>R18</v>
      </c>
      <c r="P40" s="79" t="str">
        <f>P50</f>
        <v>R18</v>
      </c>
      <c r="Q40" s="29"/>
    </row>
    <row r="41" spans="1:17" ht="33" customHeight="1">
      <c r="A41" s="33"/>
      <c r="B41" s="258" t="s">
        <v>386</v>
      </c>
      <c r="C41" s="57"/>
      <c r="D41" s="57"/>
      <c r="E41" s="57"/>
      <c r="F41" s="57"/>
      <c r="G41" s="57"/>
      <c r="H41" s="58"/>
      <c r="I41" s="73" t="s">
        <v>128</v>
      </c>
      <c r="J41" s="73"/>
      <c r="K41" s="74"/>
      <c r="L41" s="442" t="str">
        <f>L51</f>
        <v>∑ (H410)*100 + H411*10 + H412) (%)</v>
      </c>
      <c r="M41" s="442"/>
      <c r="N41" s="81" t="str">
        <f>N51</f>
        <v>CDV-limit (chron)</v>
      </c>
      <c r="O41" s="82" t="str">
        <f>O51</f>
        <v>aNBO</v>
      </c>
      <c r="P41" s="82" t="str">
        <f>P51</f>
        <v>anNBO</v>
      </c>
      <c r="Q41" s="29"/>
    </row>
    <row r="42" spans="1:17">
      <c r="A42" s="33"/>
      <c r="B42" s="59" t="s">
        <v>160</v>
      </c>
      <c r="C42" s="42"/>
      <c r="D42" s="29"/>
      <c r="E42" s="52"/>
      <c r="F42" s="52"/>
      <c r="G42" s="52"/>
      <c r="H42" s="60"/>
      <c r="I42" s="88" t="s">
        <v>281</v>
      </c>
      <c r="J42" s="89"/>
      <c r="K42" s="90"/>
      <c r="L42" s="444" t="str">
        <f>IF(P37&lt;=L52+0.045,"OK","NO")</f>
        <v>OK</v>
      </c>
      <c r="M42" s="444"/>
      <c r="N42" s="47" t="str">
        <f>IFERROR(IF($L$37&lt;=N52+0.45,"OK","NO"),"")</f>
        <v>OK</v>
      </c>
      <c r="O42" s="47" t="str">
        <f>IFERROR(IF($J$37&lt;=O52+0.045,"OK","NO"),"")</f>
        <v>OK</v>
      </c>
      <c r="P42" s="47" t="str">
        <f>IFERROR(IF($K$37&lt;=P52+0.045,"OK","NO"),"")</f>
        <v>OK</v>
      </c>
      <c r="Q42" s="29"/>
    </row>
    <row r="43" spans="1:17" ht="12.75" customHeight="1">
      <c r="A43" s="33"/>
      <c r="B43" s="59" t="s">
        <v>131</v>
      </c>
      <c r="C43" s="42"/>
      <c r="D43" s="29"/>
      <c r="E43" s="52"/>
      <c r="F43" s="52"/>
      <c r="G43" s="52"/>
      <c r="H43" s="60"/>
      <c r="I43" s="428"/>
      <c r="J43" s="428"/>
      <c r="K43" s="46"/>
      <c r="L43" s="46"/>
      <c r="M43" s="46"/>
      <c r="N43" s="46"/>
      <c r="O43" s="46"/>
      <c r="P43" s="29"/>
      <c r="Q43" s="29"/>
    </row>
    <row r="44" spans="1:17">
      <c r="A44" s="33"/>
      <c r="B44" s="429" t="s">
        <v>139</v>
      </c>
      <c r="C44" s="430"/>
      <c r="D44" s="430"/>
      <c r="E44" s="430"/>
      <c r="F44" s="430"/>
      <c r="G44" s="430"/>
      <c r="H44" s="431"/>
      <c r="I44" s="428"/>
      <c r="J44" s="428"/>
      <c r="K44" s="46"/>
      <c r="L44" s="29"/>
      <c r="M44" s="29"/>
      <c r="N44" s="46"/>
      <c r="O44" s="46"/>
      <c r="P44" s="46"/>
      <c r="Q44" s="29"/>
    </row>
    <row r="45" spans="1:17" ht="12.75" customHeight="1">
      <c r="A45" s="33"/>
      <c r="B45" s="429"/>
      <c r="C45" s="430"/>
      <c r="D45" s="430"/>
      <c r="E45" s="430"/>
      <c r="F45" s="430"/>
      <c r="G45" s="430"/>
      <c r="H45" s="431"/>
      <c r="I45" s="428"/>
      <c r="J45" s="428"/>
      <c r="K45" s="46"/>
      <c r="L45" s="29"/>
      <c r="M45" s="29"/>
      <c r="N45" s="46"/>
      <c r="O45" s="46"/>
      <c r="P45" s="46"/>
      <c r="Q45" s="29"/>
    </row>
    <row r="46" spans="1:17">
      <c r="A46" s="33"/>
      <c r="B46" s="429" t="s">
        <v>140</v>
      </c>
      <c r="C46" s="430"/>
      <c r="D46" s="430"/>
      <c r="E46" s="430"/>
      <c r="F46" s="430"/>
      <c r="G46" s="430"/>
      <c r="H46" s="431"/>
      <c r="I46" s="428"/>
      <c r="J46" s="428"/>
      <c r="K46" s="46"/>
      <c r="L46" s="29"/>
      <c r="M46" s="29"/>
      <c r="N46" s="46"/>
      <c r="O46" s="46"/>
      <c r="P46" s="46"/>
      <c r="Q46" s="29"/>
    </row>
    <row r="47" spans="1:17" ht="12.75" customHeight="1">
      <c r="A47" s="33"/>
      <c r="B47" s="429"/>
      <c r="C47" s="430"/>
      <c r="D47" s="430"/>
      <c r="E47" s="430"/>
      <c r="F47" s="430"/>
      <c r="G47" s="430"/>
      <c r="H47" s="431"/>
      <c r="I47" s="428"/>
      <c r="J47" s="428"/>
      <c r="K47" s="46"/>
      <c r="L47" s="29"/>
      <c r="M47" s="29"/>
      <c r="N47" s="46"/>
      <c r="O47" s="46"/>
      <c r="P47" s="46"/>
      <c r="Q47" s="29"/>
    </row>
    <row r="48" spans="1:17" ht="12.75" customHeight="1">
      <c r="A48" s="33"/>
      <c r="B48" s="59" t="s">
        <v>135</v>
      </c>
      <c r="C48" s="42"/>
      <c r="D48" s="29"/>
      <c r="E48" s="29"/>
      <c r="F48" s="29"/>
      <c r="G48" s="29"/>
      <c r="H48" s="61"/>
      <c r="I48" s="428"/>
      <c r="J48" s="428"/>
      <c r="K48" s="46"/>
      <c r="L48" s="29"/>
      <c r="M48" s="29"/>
      <c r="N48" s="46"/>
      <c r="O48" s="46"/>
      <c r="P48" s="46"/>
      <c r="Q48" s="29"/>
    </row>
    <row r="49" spans="1:17" ht="12.75" customHeight="1">
      <c r="A49" s="33"/>
      <c r="B49" s="62" t="s">
        <v>136</v>
      </c>
      <c r="C49" s="255"/>
      <c r="D49" s="49"/>
      <c r="E49" s="49"/>
      <c r="F49" s="49"/>
      <c r="G49" s="49"/>
      <c r="H49" s="63"/>
      <c r="I49" s="29"/>
      <c r="J49" s="29"/>
      <c r="K49" s="54"/>
      <c r="L49" s="29"/>
      <c r="M49" s="29"/>
      <c r="N49" s="29"/>
      <c r="O49" s="29"/>
      <c r="P49" s="29"/>
      <c r="Q49" s="29"/>
    </row>
    <row r="50" spans="1:17">
      <c r="A50" s="33"/>
      <c r="B50" s="29"/>
      <c r="C50" s="29"/>
      <c r="D50" s="29"/>
      <c r="E50" s="52"/>
      <c r="F50" s="52"/>
      <c r="G50" s="52"/>
      <c r="H50" s="53"/>
      <c r="I50" s="77" t="s">
        <v>134</v>
      </c>
      <c r="J50" s="78"/>
      <c r="K50" s="78"/>
      <c r="L50" s="436" t="s">
        <v>294</v>
      </c>
      <c r="M50" s="436"/>
      <c r="N50" s="79" t="s">
        <v>295</v>
      </c>
      <c r="O50" s="79" t="s">
        <v>296</v>
      </c>
      <c r="P50" s="79" t="s">
        <v>296</v>
      </c>
      <c r="Q50" s="29"/>
    </row>
    <row r="51" spans="1:17" ht="27.75" customHeight="1">
      <c r="A51" s="29"/>
      <c r="B51" s="64" t="s">
        <v>161</v>
      </c>
      <c r="C51" s="256"/>
      <c r="D51" s="57"/>
      <c r="E51" s="57"/>
      <c r="F51" s="57"/>
      <c r="G51" s="57"/>
      <c r="H51" s="58"/>
      <c r="I51" s="72" t="s">
        <v>128</v>
      </c>
      <c r="J51" s="73"/>
      <c r="K51" s="74"/>
      <c r="L51" s="442" t="s">
        <v>283</v>
      </c>
      <c r="M51" s="442"/>
      <c r="N51" s="75" t="s">
        <v>132</v>
      </c>
      <c r="O51" s="76" t="s">
        <v>0</v>
      </c>
      <c r="P51" s="76" t="s">
        <v>1</v>
      </c>
      <c r="Q51" s="29"/>
    </row>
    <row r="52" spans="1:17" ht="12.75" customHeight="1">
      <c r="A52" s="29"/>
      <c r="B52" s="65" t="s">
        <v>141</v>
      </c>
      <c r="C52" s="29"/>
      <c r="D52" s="29"/>
      <c r="E52" s="29"/>
      <c r="F52" s="29"/>
      <c r="G52" s="29"/>
      <c r="H52" s="61"/>
      <c r="I52" s="432" t="s">
        <v>281</v>
      </c>
      <c r="J52" s="432"/>
      <c r="K52" s="432"/>
      <c r="L52" s="443">
        <v>2.5</v>
      </c>
      <c r="M52" s="443"/>
      <c r="N52" s="35">
        <v>1000</v>
      </c>
      <c r="O52" s="80">
        <v>2.5</v>
      </c>
      <c r="P52" s="87">
        <v>2.5</v>
      </c>
      <c r="Q52" s="29"/>
    </row>
    <row r="53" spans="1:17" ht="12.75" customHeight="1">
      <c r="A53" s="29"/>
      <c r="B53" s="437" t="s">
        <v>271</v>
      </c>
      <c r="C53" s="438"/>
      <c r="D53" s="439"/>
      <c r="E53" s="439"/>
      <c r="F53" s="439"/>
      <c r="G53" s="439"/>
      <c r="H53" s="440"/>
      <c r="I53" s="428"/>
      <c r="J53" s="428"/>
      <c r="K53" s="46"/>
      <c r="L53" s="46"/>
      <c r="M53" s="46"/>
      <c r="N53" s="46"/>
      <c r="O53" s="46"/>
      <c r="P53" s="29"/>
      <c r="Q53" s="29"/>
    </row>
    <row r="54" spans="1:17">
      <c r="A54" s="29"/>
      <c r="B54" s="441"/>
      <c r="C54" s="439"/>
      <c r="D54" s="439"/>
      <c r="E54" s="439"/>
      <c r="F54" s="439"/>
      <c r="G54" s="439"/>
      <c r="H54" s="440"/>
      <c r="I54" s="428"/>
      <c r="J54" s="428"/>
      <c r="K54" s="46"/>
      <c r="L54" s="46"/>
      <c r="M54" s="46"/>
      <c r="N54" s="46"/>
      <c r="O54" s="46"/>
      <c r="P54" s="29"/>
      <c r="Q54" s="29"/>
    </row>
    <row r="55" spans="1:17">
      <c r="A55" s="29"/>
      <c r="B55" s="441"/>
      <c r="C55" s="439"/>
      <c r="D55" s="439"/>
      <c r="E55" s="439"/>
      <c r="F55" s="439"/>
      <c r="G55" s="439"/>
      <c r="H55" s="440"/>
      <c r="I55" s="428"/>
      <c r="J55" s="428"/>
      <c r="K55" s="46"/>
      <c r="L55" s="46"/>
      <c r="M55" s="46"/>
      <c r="N55" s="46"/>
      <c r="O55" s="46"/>
      <c r="P55" s="29"/>
      <c r="Q55" s="29"/>
    </row>
    <row r="56" spans="1:17" ht="12.75" customHeight="1">
      <c r="A56" s="29"/>
      <c r="B56" s="256"/>
      <c r="C56" s="256"/>
      <c r="D56" s="57"/>
      <c r="E56" s="57"/>
      <c r="F56" s="57"/>
      <c r="G56" s="57"/>
      <c r="H56" s="57"/>
      <c r="I56" s="428"/>
      <c r="J56" s="428"/>
      <c r="K56" s="46"/>
      <c r="L56" s="46"/>
      <c r="M56" s="46"/>
      <c r="N56" s="46"/>
      <c r="O56" s="46"/>
      <c r="P56" s="29"/>
      <c r="Q56" s="29"/>
    </row>
    <row r="57" spans="1:17">
      <c r="A57" s="29"/>
      <c r="B57" s="29"/>
      <c r="C57" s="29"/>
      <c r="D57" s="29"/>
      <c r="E57" s="29"/>
      <c r="F57" s="29"/>
      <c r="G57" s="29"/>
      <c r="H57" s="29"/>
      <c r="I57" s="428"/>
      <c r="J57" s="428"/>
      <c r="K57" s="46"/>
      <c r="L57" s="46"/>
      <c r="M57" s="46"/>
      <c r="N57" s="29"/>
      <c r="O57" s="46"/>
      <c r="P57" s="29"/>
      <c r="Q57" s="29"/>
    </row>
    <row r="58" spans="1:17">
      <c r="A58" s="29"/>
      <c r="B58" s="29"/>
      <c r="C58" s="29"/>
      <c r="D58" s="29"/>
      <c r="E58" s="29"/>
      <c r="F58" s="29"/>
      <c r="G58" s="29"/>
      <c r="H58" s="29"/>
      <c r="I58" s="29"/>
      <c r="J58" s="29"/>
      <c r="K58" s="54"/>
      <c r="L58" s="29"/>
      <c r="M58" s="29"/>
      <c r="N58" s="29"/>
      <c r="O58" s="29"/>
      <c r="P58" s="29"/>
      <c r="Q58" s="29"/>
    </row>
    <row r="59" spans="1:17">
      <c r="A59" s="29"/>
      <c r="B59" s="29"/>
      <c r="C59" s="29"/>
      <c r="D59" s="29"/>
      <c r="E59" s="29"/>
      <c r="F59" s="29"/>
      <c r="G59" s="29"/>
      <c r="H59" s="29"/>
      <c r="I59" s="29"/>
      <c r="J59" s="29"/>
      <c r="K59" s="29"/>
      <c r="L59" s="29"/>
      <c r="M59" s="29"/>
      <c r="N59" s="29"/>
      <c r="O59" s="29"/>
      <c r="P59" s="29"/>
      <c r="Q59" s="29"/>
    </row>
  </sheetData>
  <mergeCells count="23">
    <mergeCell ref="I43:J43"/>
    <mergeCell ref="A1:I1"/>
    <mergeCell ref="E3:F3"/>
    <mergeCell ref="L40:M40"/>
    <mergeCell ref="L41:M41"/>
    <mergeCell ref="L42:M42"/>
    <mergeCell ref="B53:H55"/>
    <mergeCell ref="I53:J53"/>
    <mergeCell ref="I54:J54"/>
    <mergeCell ref="I55:J55"/>
    <mergeCell ref="B44:H45"/>
    <mergeCell ref="I44:J44"/>
    <mergeCell ref="I45:J45"/>
    <mergeCell ref="B46:H47"/>
    <mergeCell ref="I46:J46"/>
    <mergeCell ref="I47:J47"/>
    <mergeCell ref="I56:J56"/>
    <mergeCell ref="I57:J57"/>
    <mergeCell ref="I48:J48"/>
    <mergeCell ref="L50:M50"/>
    <mergeCell ref="L51:M51"/>
    <mergeCell ref="I52:K52"/>
    <mergeCell ref="L52:M52"/>
  </mergeCells>
  <conditionalFormatting sqref="B6:B36">
    <cfRule type="beginsWith" dxfId="3" priority="1" operator="beginsWith" text="See text box below">
      <formula>LEFT(B6,LEN("See text box below"))="See text box below"</formula>
    </cfRule>
    <cfRule type="beginsWith" dxfId="2" priority="2" operator="beginsWith" text="Invalid DID no">
      <formula>LEFT(B6,LEN("Invalid DID no"))="Invalid DID no"</formula>
    </cfRule>
  </conditionalFormatting>
  <conditionalFormatting sqref="L42 N42:P42">
    <cfRule type="containsText" dxfId="1" priority="3" stopIfTrue="1" operator="containsText" text="OK">
      <formula>NOT(ISERROR(SEARCH("OK",L42)))</formula>
    </cfRule>
    <cfRule type="notContainsText" dxfId="0" priority="4" stopIfTrue="1" operator="notContains" text="OK">
      <formula>ISERROR(SEARCH("OK",L42))</formula>
    </cfRule>
  </conditionalFormatting>
  <pageMargins left="0.75" right="0.75" top="1" bottom="1" header="0" footer="0"/>
  <pageSetup paperSize="9" orientation="landscape" r:id="rId1"/>
  <headerFooter alignWithMargins="0">
    <oddHeader>&amp;C&amp;A</oddHeader>
    <oddFooter>&amp;CPage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8">
    <outlinePr summaryBelow="0" summaryRight="0"/>
    <pageSetUpPr fitToPage="1"/>
  </sheetPr>
  <dimension ref="A1:L474"/>
  <sheetViews>
    <sheetView showOutlineSymbols="0" zoomScale="110" zoomScaleNormal="110" workbookViewId="0">
      <pane xSplit="2" ySplit="4" topLeftCell="C5" activePane="bottomRight" state="frozen"/>
      <selection pane="topRight" activeCell="C1" sqref="C1"/>
      <selection pane="bottomLeft" activeCell="A7" sqref="A7"/>
      <selection pane="bottomRight" activeCell="Q23" sqref="Q23"/>
    </sheetView>
  </sheetViews>
  <sheetFormatPr defaultColWidth="9.140625" defaultRowHeight="12" outlineLevelRow="4"/>
  <cols>
    <col min="1" max="1" width="10.140625" style="91" customWidth="1"/>
    <col min="2" max="2" width="74.28515625" style="91" customWidth="1"/>
    <col min="3" max="8" width="9" style="92" customWidth="1"/>
    <col min="9" max="11" width="7.42578125" style="92" customWidth="1"/>
    <col min="12" max="12" width="38" style="93" hidden="1" customWidth="1"/>
    <col min="13" max="16384" width="9.140625" style="91"/>
  </cols>
  <sheetData>
    <row r="1" spans="1:12">
      <c r="A1" s="108"/>
    </row>
    <row r="2" spans="1:12" ht="15">
      <c r="A2" s="109"/>
    </row>
    <row r="3" spans="1:12" ht="23.25">
      <c r="A3" s="110" t="s">
        <v>299</v>
      </c>
    </row>
    <row r="4" spans="1:12" ht="12" customHeight="1" thickBot="1">
      <c r="A4" s="111"/>
      <c r="J4" s="92" t="s">
        <v>300</v>
      </c>
    </row>
    <row r="5" spans="1:12" ht="16.5" thickBot="1">
      <c r="B5" s="112"/>
      <c r="C5" s="445" t="s">
        <v>4</v>
      </c>
      <c r="D5" s="446"/>
      <c r="E5" s="447"/>
      <c r="F5" s="445" t="s">
        <v>5</v>
      </c>
      <c r="G5" s="446"/>
      <c r="H5" s="447"/>
      <c r="I5" s="445" t="s">
        <v>6</v>
      </c>
      <c r="J5" s="446"/>
      <c r="K5" s="447"/>
    </row>
    <row r="6" spans="1:12" ht="61.5" customHeight="1" thickBot="1">
      <c r="A6" s="113" t="s">
        <v>7</v>
      </c>
      <c r="B6" s="114" t="s">
        <v>8</v>
      </c>
      <c r="C6" s="115" t="s">
        <v>301</v>
      </c>
      <c r="D6" s="116" t="s">
        <v>302</v>
      </c>
      <c r="E6" s="117" t="s">
        <v>303</v>
      </c>
      <c r="F6" s="118" t="s">
        <v>10</v>
      </c>
      <c r="G6" s="116" t="s">
        <v>304</v>
      </c>
      <c r="H6" s="117" t="s">
        <v>305</v>
      </c>
      <c r="I6" s="118" t="s">
        <v>3</v>
      </c>
      <c r="J6" s="116" t="s">
        <v>11</v>
      </c>
      <c r="K6" s="117" t="s">
        <v>12</v>
      </c>
      <c r="L6" s="94" t="s">
        <v>287</v>
      </c>
    </row>
    <row r="7" spans="1:12" ht="17.100000000000001" customHeight="1" outlineLevel="3" thickBot="1">
      <c r="A7" s="119"/>
      <c r="B7" s="120" t="s">
        <v>13</v>
      </c>
      <c r="C7" s="121"/>
      <c r="D7" s="121"/>
      <c r="E7" s="121"/>
      <c r="F7" s="121"/>
      <c r="G7" s="121"/>
      <c r="H7" s="121"/>
      <c r="I7" s="121"/>
      <c r="J7" s="121"/>
      <c r="K7" s="122"/>
      <c r="L7" s="95"/>
    </row>
    <row r="8" spans="1:12" s="96" customFormat="1" ht="12" customHeight="1" outlineLevel="3">
      <c r="A8" s="123">
        <v>2001</v>
      </c>
      <c r="B8" s="124" t="s">
        <v>269</v>
      </c>
      <c r="C8" s="125">
        <v>4.0999999999999996</v>
      </c>
      <c r="D8" s="125">
        <v>1000</v>
      </c>
      <c r="E8" s="126">
        <f t="shared" ref="E8:E38" si="0">C8/D8</f>
        <v>4.0999999999999995E-3</v>
      </c>
      <c r="F8" s="127">
        <v>0.69</v>
      </c>
      <c r="G8" s="125">
        <v>10</v>
      </c>
      <c r="H8" s="128">
        <f t="shared" ref="H8:H9" si="1">F8/G8</f>
        <v>6.8999999999999992E-2</v>
      </c>
      <c r="I8" s="129">
        <v>0.05</v>
      </c>
      <c r="J8" s="125" t="s">
        <v>14</v>
      </c>
      <c r="K8" s="128" t="s">
        <v>15</v>
      </c>
      <c r="L8" s="93"/>
    </row>
    <row r="9" spans="1:12" s="96" customFormat="1" ht="12" customHeight="1" outlineLevel="4">
      <c r="A9" s="130">
        <v>2002</v>
      </c>
      <c r="B9" s="131" t="s">
        <v>268</v>
      </c>
      <c r="C9" s="132">
        <v>6.7</v>
      </c>
      <c r="D9" s="132">
        <v>5000</v>
      </c>
      <c r="E9" s="133">
        <f t="shared" si="0"/>
        <v>1.34E-3</v>
      </c>
      <c r="F9" s="134">
        <v>0.5</v>
      </c>
      <c r="G9" s="132">
        <v>10</v>
      </c>
      <c r="H9" s="135">
        <f t="shared" si="1"/>
        <v>0.05</v>
      </c>
      <c r="I9" s="136">
        <v>0.05</v>
      </c>
      <c r="J9" s="132" t="s">
        <v>14</v>
      </c>
      <c r="K9" s="135" t="s">
        <v>15</v>
      </c>
      <c r="L9" s="93"/>
    </row>
    <row r="10" spans="1:12" s="96" customFormat="1" ht="12" customHeight="1" outlineLevel="4">
      <c r="A10" s="130">
        <v>2003</v>
      </c>
      <c r="B10" s="131" t="s">
        <v>267</v>
      </c>
      <c r="C10" s="132">
        <v>40</v>
      </c>
      <c r="D10" s="132">
        <v>1000</v>
      </c>
      <c r="E10" s="133">
        <f t="shared" si="0"/>
        <v>0.04</v>
      </c>
      <c r="F10" s="134">
        <v>1.35</v>
      </c>
      <c r="G10" s="132">
        <v>10</v>
      </c>
      <c r="H10" s="135">
        <f>F10/G10</f>
        <v>0.13500000000000001</v>
      </c>
      <c r="I10" s="136">
        <v>0.05</v>
      </c>
      <c r="J10" s="132" t="s">
        <v>14</v>
      </c>
      <c r="K10" s="135" t="s">
        <v>17</v>
      </c>
      <c r="L10" s="93"/>
    </row>
    <row r="11" spans="1:12" s="96" customFormat="1" ht="12" customHeight="1" outlineLevel="4">
      <c r="A11" s="130">
        <v>2004</v>
      </c>
      <c r="B11" s="131" t="s">
        <v>306</v>
      </c>
      <c r="C11" s="132">
        <v>8.64</v>
      </c>
      <c r="D11" s="132">
        <v>1000</v>
      </c>
      <c r="E11" s="133">
        <f t="shared" si="0"/>
        <v>8.6400000000000001E-3</v>
      </c>
      <c r="F11" s="134">
        <v>0.95</v>
      </c>
      <c r="G11" s="132">
        <v>10</v>
      </c>
      <c r="H11" s="135">
        <f>F11/G11</f>
        <v>9.5000000000000001E-2</v>
      </c>
      <c r="I11" s="136">
        <v>0.05</v>
      </c>
      <c r="J11" s="132" t="s">
        <v>14</v>
      </c>
      <c r="K11" s="135" t="s">
        <v>16</v>
      </c>
      <c r="L11" s="93"/>
    </row>
    <row r="12" spans="1:12" ht="12" customHeight="1" outlineLevel="3">
      <c r="A12" s="130">
        <v>2005</v>
      </c>
      <c r="B12" s="131" t="s">
        <v>307</v>
      </c>
      <c r="C12" s="132">
        <v>2.8</v>
      </c>
      <c r="D12" s="132">
        <v>1000</v>
      </c>
      <c r="E12" s="133">
        <f t="shared" si="0"/>
        <v>2.8E-3</v>
      </c>
      <c r="F12" s="134">
        <v>0.39100000000000001</v>
      </c>
      <c r="G12" s="132">
        <v>10</v>
      </c>
      <c r="H12" s="135">
        <f t="shared" ref="H12:H13" si="2">F12/G12</f>
        <v>3.9100000000000003E-2</v>
      </c>
      <c r="I12" s="136">
        <v>0.05</v>
      </c>
      <c r="J12" s="132" t="s">
        <v>14</v>
      </c>
      <c r="K12" s="135" t="s">
        <v>17</v>
      </c>
    </row>
    <row r="13" spans="1:12" ht="12" customHeight="1" outlineLevel="3">
      <c r="A13" s="130">
        <v>2006</v>
      </c>
      <c r="B13" s="131" t="s">
        <v>308</v>
      </c>
      <c r="C13" s="132">
        <v>15</v>
      </c>
      <c r="D13" s="132">
        <v>1000</v>
      </c>
      <c r="E13" s="133">
        <f t="shared" si="0"/>
        <v>1.4999999999999999E-2</v>
      </c>
      <c r="F13" s="134">
        <v>0.41899999999999998</v>
      </c>
      <c r="G13" s="132">
        <v>10</v>
      </c>
      <c r="H13" s="135">
        <f t="shared" si="2"/>
        <v>4.19E-2</v>
      </c>
      <c r="I13" s="136">
        <v>0.05</v>
      </c>
      <c r="J13" s="132" t="s">
        <v>14</v>
      </c>
      <c r="K13" s="135" t="s">
        <v>17</v>
      </c>
    </row>
    <row r="14" spans="1:12" s="96" customFormat="1" ht="12" customHeight="1" outlineLevel="3">
      <c r="A14" s="130">
        <v>2007</v>
      </c>
      <c r="B14" s="131" t="s">
        <v>309</v>
      </c>
      <c r="C14" s="132">
        <v>27</v>
      </c>
      <c r="D14" s="132">
        <v>1000</v>
      </c>
      <c r="E14" s="133">
        <f t="shared" si="0"/>
        <v>2.7E-2</v>
      </c>
      <c r="F14" s="134">
        <v>0.2</v>
      </c>
      <c r="G14" s="132">
        <v>10</v>
      </c>
      <c r="H14" s="135">
        <f>F14/G14</f>
        <v>0.02</v>
      </c>
      <c r="I14" s="136">
        <v>0.05</v>
      </c>
      <c r="J14" s="132" t="s">
        <v>14</v>
      </c>
      <c r="K14" s="135" t="s">
        <v>17</v>
      </c>
      <c r="L14" s="93"/>
    </row>
    <row r="15" spans="1:12" s="96" customFormat="1" ht="12" customHeight="1" outlineLevel="3">
      <c r="A15" s="130">
        <v>2008</v>
      </c>
      <c r="B15" s="131" t="s">
        <v>266</v>
      </c>
      <c r="C15" s="132">
        <v>7.1</v>
      </c>
      <c r="D15" s="132">
        <v>1000</v>
      </c>
      <c r="E15" s="133">
        <f t="shared" si="0"/>
        <v>7.0999999999999995E-3</v>
      </c>
      <c r="F15" s="134">
        <v>1.9</v>
      </c>
      <c r="G15" s="132">
        <v>50</v>
      </c>
      <c r="H15" s="135">
        <f>F15/G15</f>
        <v>3.7999999999999999E-2</v>
      </c>
      <c r="I15" s="136">
        <v>0.05</v>
      </c>
      <c r="J15" s="132" t="s">
        <v>14</v>
      </c>
      <c r="K15" s="135" t="s">
        <v>16</v>
      </c>
      <c r="L15" s="93"/>
    </row>
    <row r="16" spans="1:12" ht="12" customHeight="1" outlineLevel="3">
      <c r="A16" s="130">
        <v>2009</v>
      </c>
      <c r="B16" s="131" t="s">
        <v>265</v>
      </c>
      <c r="C16" s="132">
        <v>4.5999999999999996</v>
      </c>
      <c r="D16" s="132">
        <v>1000</v>
      </c>
      <c r="E16" s="133">
        <f t="shared" si="0"/>
        <v>4.5999999999999999E-3</v>
      </c>
      <c r="F16" s="134">
        <v>0.14000000000000001</v>
      </c>
      <c r="G16" s="132">
        <v>10</v>
      </c>
      <c r="H16" s="135">
        <f>F16/G16</f>
        <v>1.4000000000000002E-2</v>
      </c>
      <c r="I16" s="136">
        <v>0.05</v>
      </c>
      <c r="J16" s="132" t="s">
        <v>14</v>
      </c>
      <c r="K16" s="135" t="s">
        <v>17</v>
      </c>
      <c r="L16" s="97"/>
    </row>
    <row r="17" spans="1:12" s="96" customFormat="1" ht="12" customHeight="1" outlineLevel="3">
      <c r="A17" s="130">
        <v>2010</v>
      </c>
      <c r="B17" s="131" t="s">
        <v>310</v>
      </c>
      <c r="C17" s="132">
        <v>0.56999999999999995</v>
      </c>
      <c r="D17" s="132">
        <v>10000</v>
      </c>
      <c r="E17" s="133">
        <f t="shared" si="0"/>
        <v>5.6999999999999996E-5</v>
      </c>
      <c r="F17" s="134"/>
      <c r="G17" s="132"/>
      <c r="H17" s="135">
        <f t="shared" ref="H17:H23" si="3">E17</f>
        <v>5.6999999999999996E-5</v>
      </c>
      <c r="I17" s="136">
        <v>0.05</v>
      </c>
      <c r="J17" s="132" t="s">
        <v>14</v>
      </c>
      <c r="K17" s="135" t="s">
        <v>17</v>
      </c>
      <c r="L17" s="93"/>
    </row>
    <row r="18" spans="1:12" s="96" customFormat="1" ht="12" customHeight="1" outlineLevel="3">
      <c r="A18" s="130">
        <v>2011</v>
      </c>
      <c r="B18" s="131" t="s">
        <v>264</v>
      </c>
      <c r="C18" s="132">
        <v>18</v>
      </c>
      <c r="D18" s="132">
        <v>1000</v>
      </c>
      <c r="E18" s="133">
        <f t="shared" si="0"/>
        <v>1.7999999999999999E-2</v>
      </c>
      <c r="F18" s="134"/>
      <c r="G18" s="132"/>
      <c r="H18" s="135">
        <f t="shared" si="3"/>
        <v>1.7999999999999999E-2</v>
      </c>
      <c r="I18" s="136">
        <v>0.05</v>
      </c>
      <c r="J18" s="132" t="s">
        <v>14</v>
      </c>
      <c r="K18" s="135" t="s">
        <v>16</v>
      </c>
      <c r="L18" s="93"/>
    </row>
    <row r="19" spans="1:12" s="96" customFormat="1" ht="12" customHeight="1" outlineLevel="3">
      <c r="A19" s="130">
        <v>2012</v>
      </c>
      <c r="B19" s="131" t="s">
        <v>263</v>
      </c>
      <c r="C19" s="132">
        <v>2</v>
      </c>
      <c r="D19" s="132">
        <v>1000</v>
      </c>
      <c r="E19" s="133">
        <f t="shared" si="0"/>
        <v>2E-3</v>
      </c>
      <c r="F19" s="134"/>
      <c r="G19" s="132"/>
      <c r="H19" s="135">
        <f t="shared" si="3"/>
        <v>2E-3</v>
      </c>
      <c r="I19" s="136">
        <v>0.05</v>
      </c>
      <c r="J19" s="132" t="s">
        <v>14</v>
      </c>
      <c r="K19" s="135" t="s">
        <v>16</v>
      </c>
      <c r="L19" s="93"/>
    </row>
    <row r="20" spans="1:12" s="96" customFormat="1" ht="12" customHeight="1" outlineLevel="3">
      <c r="A20" s="130">
        <v>2013</v>
      </c>
      <c r="B20" s="131" t="s">
        <v>262</v>
      </c>
      <c r="C20" s="132">
        <v>0.73</v>
      </c>
      <c r="D20" s="132">
        <v>1000</v>
      </c>
      <c r="E20" s="133">
        <f t="shared" si="0"/>
        <v>7.2999999999999996E-4</v>
      </c>
      <c r="F20" s="134"/>
      <c r="G20" s="132"/>
      <c r="H20" s="135">
        <f t="shared" si="3"/>
        <v>7.2999999999999996E-4</v>
      </c>
      <c r="I20" s="136">
        <v>0.05</v>
      </c>
      <c r="J20" s="132" t="s">
        <v>14</v>
      </c>
      <c r="K20" s="135" t="s">
        <v>16</v>
      </c>
      <c r="L20" s="93"/>
    </row>
    <row r="21" spans="1:12" ht="12" customHeight="1" outlineLevel="3">
      <c r="A21" s="130">
        <v>2014</v>
      </c>
      <c r="B21" s="131" t="s">
        <v>261</v>
      </c>
      <c r="C21" s="132">
        <v>100</v>
      </c>
      <c r="D21" s="132">
        <v>1000</v>
      </c>
      <c r="E21" s="133">
        <f t="shared" si="0"/>
        <v>0.1</v>
      </c>
      <c r="F21" s="134"/>
      <c r="G21" s="132"/>
      <c r="H21" s="135">
        <f t="shared" si="3"/>
        <v>0.1</v>
      </c>
      <c r="I21" s="136">
        <v>0.05</v>
      </c>
      <c r="J21" s="132" t="s">
        <v>14</v>
      </c>
      <c r="K21" s="135" t="s">
        <v>16</v>
      </c>
    </row>
    <row r="22" spans="1:12" ht="12" customHeight="1" outlineLevel="3">
      <c r="A22" s="130">
        <v>2015</v>
      </c>
      <c r="B22" s="131" t="s">
        <v>260</v>
      </c>
      <c r="C22" s="132">
        <v>6.6</v>
      </c>
      <c r="D22" s="132">
        <v>1000</v>
      </c>
      <c r="E22" s="133">
        <f t="shared" si="0"/>
        <v>6.6E-3</v>
      </c>
      <c r="F22" s="134"/>
      <c r="G22" s="132"/>
      <c r="H22" s="135">
        <f t="shared" si="3"/>
        <v>6.6E-3</v>
      </c>
      <c r="I22" s="136">
        <v>0.05</v>
      </c>
      <c r="J22" s="132" t="s">
        <v>14</v>
      </c>
      <c r="K22" s="135" t="s">
        <v>16</v>
      </c>
    </row>
    <row r="23" spans="1:12" ht="12" customHeight="1" outlineLevel="3">
      <c r="A23" s="130">
        <v>2016</v>
      </c>
      <c r="B23" s="131" t="s">
        <v>259</v>
      </c>
      <c r="C23" s="132">
        <v>0.88</v>
      </c>
      <c r="D23" s="132">
        <v>1000</v>
      </c>
      <c r="E23" s="133">
        <f t="shared" si="0"/>
        <v>8.8000000000000003E-4</v>
      </c>
      <c r="F23" s="134"/>
      <c r="G23" s="132"/>
      <c r="H23" s="135">
        <f t="shared" si="3"/>
        <v>8.8000000000000003E-4</v>
      </c>
      <c r="I23" s="136">
        <v>0.05</v>
      </c>
      <c r="J23" s="132" t="s">
        <v>14</v>
      </c>
      <c r="K23" s="135" t="s">
        <v>16</v>
      </c>
    </row>
    <row r="24" spans="1:12" ht="12" customHeight="1" outlineLevel="3">
      <c r="A24" s="130">
        <v>2017</v>
      </c>
      <c r="B24" s="131" t="s">
        <v>258</v>
      </c>
      <c r="C24" s="132">
        <v>1.96</v>
      </c>
      <c r="D24" s="132">
        <v>1000</v>
      </c>
      <c r="E24" s="133">
        <f t="shared" si="0"/>
        <v>1.9599999999999999E-3</v>
      </c>
      <c r="F24" s="134"/>
      <c r="G24" s="132"/>
      <c r="H24" s="135">
        <f>E24</f>
        <v>1.9599999999999999E-3</v>
      </c>
      <c r="I24" s="136">
        <v>0.5</v>
      </c>
      <c r="J24" s="132" t="s">
        <v>18</v>
      </c>
      <c r="K24" s="135" t="s">
        <v>16</v>
      </c>
    </row>
    <row r="25" spans="1:12" ht="12" customHeight="1" outlineLevel="3">
      <c r="A25" s="137">
        <v>2018</v>
      </c>
      <c r="B25" s="131" t="s">
        <v>311</v>
      </c>
      <c r="C25" s="132">
        <v>10</v>
      </c>
      <c r="D25" s="132">
        <v>1000</v>
      </c>
      <c r="E25" s="133">
        <v>0.01</v>
      </c>
      <c r="F25" s="134"/>
      <c r="G25" s="132"/>
      <c r="H25" s="135">
        <v>0.01</v>
      </c>
      <c r="I25" s="136">
        <v>0.05</v>
      </c>
      <c r="J25" s="132" t="s">
        <v>14</v>
      </c>
      <c r="K25" s="135" t="s">
        <v>16</v>
      </c>
    </row>
    <row r="26" spans="1:12" ht="12" customHeight="1" outlineLevel="3">
      <c r="A26" s="137">
        <v>2019</v>
      </c>
      <c r="B26" s="131" t="s">
        <v>312</v>
      </c>
      <c r="C26" s="132">
        <v>6.1</v>
      </c>
      <c r="D26" s="132">
        <v>1000</v>
      </c>
      <c r="E26" s="133">
        <f t="shared" ref="E26:E29" si="4">C26/D26</f>
        <v>6.0999999999999995E-3</v>
      </c>
      <c r="F26" s="134"/>
      <c r="G26" s="132"/>
      <c r="H26" s="135">
        <f>E26</f>
        <v>6.0999999999999995E-3</v>
      </c>
      <c r="I26" s="136">
        <v>0.05</v>
      </c>
      <c r="J26" s="132" t="s">
        <v>14</v>
      </c>
      <c r="K26" s="135" t="s">
        <v>16</v>
      </c>
    </row>
    <row r="27" spans="1:12" ht="30" customHeight="1" outlineLevel="3">
      <c r="A27" s="138">
        <v>2020</v>
      </c>
      <c r="B27" s="139" t="s">
        <v>313</v>
      </c>
      <c r="C27" s="132">
        <v>10</v>
      </c>
      <c r="D27" s="132">
        <v>1000</v>
      </c>
      <c r="E27" s="133">
        <f t="shared" si="4"/>
        <v>0.01</v>
      </c>
      <c r="F27" s="134"/>
      <c r="G27" s="132"/>
      <c r="H27" s="135">
        <f>E27</f>
        <v>0.01</v>
      </c>
      <c r="I27" s="136">
        <v>0.05</v>
      </c>
      <c r="J27" s="132" t="s">
        <v>14</v>
      </c>
      <c r="K27" s="135" t="s">
        <v>16</v>
      </c>
    </row>
    <row r="28" spans="1:12" s="96" customFormat="1" ht="12" customHeight="1" outlineLevel="3">
      <c r="A28" s="130">
        <v>2021</v>
      </c>
      <c r="B28" s="131" t="s">
        <v>257</v>
      </c>
      <c r="C28" s="132">
        <v>9</v>
      </c>
      <c r="D28" s="132">
        <v>10000</v>
      </c>
      <c r="E28" s="133">
        <f t="shared" si="4"/>
        <v>8.9999999999999998E-4</v>
      </c>
      <c r="F28" s="134">
        <v>0.25</v>
      </c>
      <c r="G28" s="132">
        <v>50</v>
      </c>
      <c r="H28" s="135">
        <f>F28/G28</f>
        <v>5.0000000000000001E-3</v>
      </c>
      <c r="I28" s="136">
        <v>0.05</v>
      </c>
      <c r="J28" s="132" t="s">
        <v>14</v>
      </c>
      <c r="K28" s="135" t="s">
        <v>15</v>
      </c>
      <c r="L28" s="93"/>
    </row>
    <row r="29" spans="1:12" s="96" customFormat="1" ht="12" customHeight="1" outlineLevel="3">
      <c r="A29" s="130">
        <v>2022</v>
      </c>
      <c r="B29" s="131" t="s">
        <v>256</v>
      </c>
      <c r="C29" s="132">
        <v>0.80649999999999999</v>
      </c>
      <c r="D29" s="132">
        <v>1000</v>
      </c>
      <c r="E29" s="133">
        <f t="shared" si="4"/>
        <v>8.0650000000000003E-4</v>
      </c>
      <c r="F29" s="134">
        <v>0.23</v>
      </c>
      <c r="G29" s="132">
        <v>50</v>
      </c>
      <c r="H29" s="135">
        <f>F29/G29</f>
        <v>4.5999999999999999E-3</v>
      </c>
      <c r="I29" s="136">
        <v>0.05</v>
      </c>
      <c r="J29" s="132" t="s">
        <v>14</v>
      </c>
      <c r="K29" s="135" t="s">
        <v>15</v>
      </c>
      <c r="L29" s="93"/>
    </row>
    <row r="30" spans="1:12" ht="12" customHeight="1" outlineLevel="3">
      <c r="A30" s="130">
        <v>2023</v>
      </c>
      <c r="B30" s="131" t="s">
        <v>255</v>
      </c>
      <c r="C30" s="132">
        <v>3.3</v>
      </c>
      <c r="D30" s="132">
        <v>10000</v>
      </c>
      <c r="E30" s="133">
        <f>C30/D30</f>
        <v>3.3E-4</v>
      </c>
      <c r="F30" s="134">
        <v>1.2</v>
      </c>
      <c r="G30" s="132">
        <v>50</v>
      </c>
      <c r="H30" s="135">
        <f>F30/G30</f>
        <v>2.4E-2</v>
      </c>
      <c r="I30" s="136">
        <v>0.05</v>
      </c>
      <c r="J30" s="132" t="s">
        <v>14</v>
      </c>
      <c r="K30" s="135" t="s">
        <v>15</v>
      </c>
    </row>
    <row r="31" spans="1:12" s="96" customFormat="1" ht="12" customHeight="1" outlineLevel="3">
      <c r="A31" s="130">
        <v>2024</v>
      </c>
      <c r="B31" s="131" t="s">
        <v>254</v>
      </c>
      <c r="C31" s="132">
        <v>0.5</v>
      </c>
      <c r="D31" s="132">
        <v>5000</v>
      </c>
      <c r="E31" s="133">
        <f t="shared" si="0"/>
        <v>1E-4</v>
      </c>
      <c r="F31" s="134"/>
      <c r="G31" s="132"/>
      <c r="H31" s="135">
        <f>E31</f>
        <v>1E-4</v>
      </c>
      <c r="I31" s="136">
        <v>0.05</v>
      </c>
      <c r="J31" s="132" t="s">
        <v>14</v>
      </c>
      <c r="K31" s="135" t="s">
        <v>15</v>
      </c>
      <c r="L31" s="93"/>
    </row>
    <row r="32" spans="1:12" ht="12" customHeight="1" outlineLevel="3">
      <c r="A32" s="137">
        <v>2025</v>
      </c>
      <c r="B32" s="131" t="s">
        <v>314</v>
      </c>
      <c r="C32" s="132">
        <v>22</v>
      </c>
      <c r="D32" s="132">
        <v>1000</v>
      </c>
      <c r="E32" s="133">
        <f t="shared" si="0"/>
        <v>2.1999999999999999E-2</v>
      </c>
      <c r="F32" s="134">
        <v>10</v>
      </c>
      <c r="G32" s="132">
        <v>100</v>
      </c>
      <c r="H32" s="135">
        <f t="shared" ref="H32" si="5">F32/G32</f>
        <v>0.1</v>
      </c>
      <c r="I32" s="136">
        <v>0.05</v>
      </c>
      <c r="J32" s="132" t="s">
        <v>14</v>
      </c>
      <c r="K32" s="135" t="s">
        <v>17</v>
      </c>
    </row>
    <row r="33" spans="1:12" s="96" customFormat="1" ht="12" customHeight="1" outlineLevel="3">
      <c r="A33" s="130">
        <v>2026</v>
      </c>
      <c r="B33" s="131" t="s">
        <v>19</v>
      </c>
      <c r="C33" s="132">
        <v>56</v>
      </c>
      <c r="D33" s="132">
        <v>10000</v>
      </c>
      <c r="E33" s="133">
        <f t="shared" si="0"/>
        <v>5.5999999999999999E-3</v>
      </c>
      <c r="F33" s="134"/>
      <c r="G33" s="132"/>
      <c r="H33" s="135">
        <f>E33</f>
        <v>5.5999999999999999E-3</v>
      </c>
      <c r="I33" s="136">
        <v>0.05</v>
      </c>
      <c r="J33" s="132" t="s">
        <v>14</v>
      </c>
      <c r="K33" s="135" t="s">
        <v>17</v>
      </c>
      <c r="L33" s="93"/>
    </row>
    <row r="34" spans="1:12" s="96" customFormat="1" ht="12" customHeight="1" outlineLevel="3">
      <c r="A34" s="130">
        <v>2027</v>
      </c>
      <c r="B34" s="131" t="s">
        <v>253</v>
      </c>
      <c r="C34" s="132">
        <v>100</v>
      </c>
      <c r="D34" s="132">
        <v>10000</v>
      </c>
      <c r="E34" s="133">
        <f t="shared" si="0"/>
        <v>0.01</v>
      </c>
      <c r="F34" s="134"/>
      <c r="G34" s="132"/>
      <c r="H34" s="135">
        <f>E34</f>
        <v>0.01</v>
      </c>
      <c r="I34" s="136">
        <v>0.05</v>
      </c>
      <c r="J34" s="132" t="s">
        <v>14</v>
      </c>
      <c r="K34" s="135" t="s">
        <v>16</v>
      </c>
      <c r="L34" s="93"/>
    </row>
    <row r="35" spans="1:12" s="96" customFormat="1" ht="12" customHeight="1" outlineLevel="3">
      <c r="A35" s="130">
        <v>2028</v>
      </c>
      <c r="B35" s="131" t="s">
        <v>315</v>
      </c>
      <c r="C35" s="132">
        <v>8.8000000000000007</v>
      </c>
      <c r="D35" s="132">
        <v>1000</v>
      </c>
      <c r="E35" s="133">
        <f t="shared" si="0"/>
        <v>8.8000000000000005E-3</v>
      </c>
      <c r="F35" s="134">
        <v>5</v>
      </c>
      <c r="G35" s="132">
        <v>100</v>
      </c>
      <c r="H35" s="135">
        <f>F35/G35</f>
        <v>0.05</v>
      </c>
      <c r="I35" s="136">
        <v>0.05</v>
      </c>
      <c r="J35" s="132" t="s">
        <v>14</v>
      </c>
      <c r="K35" s="135" t="s">
        <v>16</v>
      </c>
      <c r="L35" s="93"/>
    </row>
    <row r="36" spans="1:12" s="96" customFormat="1" ht="12" customHeight="1" outlineLevel="3">
      <c r="A36" s="130">
        <v>2029</v>
      </c>
      <c r="B36" s="131" t="s">
        <v>252</v>
      </c>
      <c r="C36" s="132">
        <v>38</v>
      </c>
      <c r="D36" s="132">
        <v>1000</v>
      </c>
      <c r="E36" s="133">
        <f t="shared" si="0"/>
        <v>3.7999999999999999E-2</v>
      </c>
      <c r="F36" s="134"/>
      <c r="G36" s="132"/>
      <c r="H36" s="135">
        <f t="shared" ref="H36:H38" si="6">E36</f>
        <v>3.7999999999999999E-2</v>
      </c>
      <c r="I36" s="136">
        <v>0.05</v>
      </c>
      <c r="J36" s="132" t="s">
        <v>14</v>
      </c>
      <c r="K36" s="135" t="s">
        <v>15</v>
      </c>
      <c r="L36" s="93"/>
    </row>
    <row r="37" spans="1:12" s="96" customFormat="1" ht="12" customHeight="1" outlineLevel="3">
      <c r="A37" s="123">
        <v>2030</v>
      </c>
      <c r="B37" s="124" t="s">
        <v>316</v>
      </c>
      <c r="C37" s="129">
        <v>0.1</v>
      </c>
      <c r="D37" s="125">
        <v>1000</v>
      </c>
      <c r="E37" s="126">
        <f t="shared" si="0"/>
        <v>1E-4</v>
      </c>
      <c r="F37" s="127">
        <v>0.32</v>
      </c>
      <c r="G37" s="125">
        <v>100</v>
      </c>
      <c r="H37" s="128">
        <f>F37/G37</f>
        <v>3.2000000000000002E-3</v>
      </c>
      <c r="I37" s="129">
        <v>0.5</v>
      </c>
      <c r="J37" s="125" t="s">
        <v>18</v>
      </c>
      <c r="K37" s="128" t="s">
        <v>16</v>
      </c>
      <c r="L37" s="93"/>
    </row>
    <row r="38" spans="1:12" s="96" customFormat="1" ht="12" customHeight="1" outlineLevel="3">
      <c r="A38" s="130">
        <v>2031</v>
      </c>
      <c r="B38" s="131" t="s">
        <v>251</v>
      </c>
      <c r="C38" s="136">
        <v>238</v>
      </c>
      <c r="D38" s="132">
        <v>1000</v>
      </c>
      <c r="E38" s="133">
        <f t="shared" si="0"/>
        <v>0.23799999999999999</v>
      </c>
      <c r="F38" s="134"/>
      <c r="G38" s="132"/>
      <c r="H38" s="135">
        <f t="shared" si="6"/>
        <v>0.23799999999999999</v>
      </c>
      <c r="I38" s="136">
        <v>0.05</v>
      </c>
      <c r="J38" s="132" t="s">
        <v>14</v>
      </c>
      <c r="K38" s="135" t="s">
        <v>17</v>
      </c>
      <c r="L38" s="93"/>
    </row>
    <row r="39" spans="1:12" s="96" customFormat="1" ht="12" customHeight="1" outlineLevel="3" thickBot="1">
      <c r="A39" s="140">
        <v>2032</v>
      </c>
      <c r="B39" s="141" t="s">
        <v>250</v>
      </c>
      <c r="C39" s="142">
        <v>25.1</v>
      </c>
      <c r="D39" s="143">
        <v>1000</v>
      </c>
      <c r="E39" s="144">
        <f>C39/D39</f>
        <v>2.5100000000000001E-2</v>
      </c>
      <c r="F39" s="145">
        <v>12.5</v>
      </c>
      <c r="G39" s="143">
        <v>50</v>
      </c>
      <c r="H39" s="146">
        <f>F39/G39</f>
        <v>0.25</v>
      </c>
      <c r="I39" s="142">
        <v>0.05</v>
      </c>
      <c r="J39" s="143" t="s">
        <v>14</v>
      </c>
      <c r="K39" s="146" t="s">
        <v>17</v>
      </c>
      <c r="L39" s="93"/>
    </row>
    <row r="40" spans="1:12" ht="12" customHeight="1" outlineLevel="3" thickBot="1">
      <c r="A40" s="96"/>
    </row>
    <row r="41" spans="1:12" ht="17.100000000000001" customHeight="1" outlineLevel="3" thickBot="1">
      <c r="A41" s="147"/>
      <c r="B41" s="120" t="s">
        <v>317</v>
      </c>
      <c r="C41" s="121"/>
      <c r="D41" s="121"/>
      <c r="E41" s="121"/>
      <c r="F41" s="121"/>
      <c r="G41" s="121"/>
      <c r="H41" s="121"/>
      <c r="I41" s="121"/>
      <c r="J41" s="121"/>
      <c r="K41" s="122"/>
    </row>
    <row r="42" spans="1:12" s="96" customFormat="1" ht="12" customHeight="1" outlineLevel="3">
      <c r="A42" s="148">
        <v>2107</v>
      </c>
      <c r="B42" s="149" t="s">
        <v>318</v>
      </c>
      <c r="C42" s="134">
        <v>37.299999999999997</v>
      </c>
      <c r="D42" s="132">
        <v>5000</v>
      </c>
      <c r="E42" s="135">
        <f t="shared" ref="E42:E66" si="7">C42/D42</f>
        <v>7.4599999999999996E-3</v>
      </c>
      <c r="F42" s="134">
        <v>1.5</v>
      </c>
      <c r="G42" s="132">
        <v>10</v>
      </c>
      <c r="H42" s="135">
        <f>F42/G42</f>
        <v>0.15</v>
      </c>
      <c r="I42" s="134">
        <v>0.05</v>
      </c>
      <c r="J42" s="132" t="s">
        <v>14</v>
      </c>
      <c r="K42" s="135" t="s">
        <v>16</v>
      </c>
      <c r="L42" s="98"/>
    </row>
    <row r="43" spans="1:12" ht="12" customHeight="1" outlineLevel="3">
      <c r="A43" s="148">
        <v>2108</v>
      </c>
      <c r="B43" s="149" t="s">
        <v>319</v>
      </c>
      <c r="C43" s="134">
        <v>5</v>
      </c>
      <c r="D43" s="132">
        <v>1000</v>
      </c>
      <c r="E43" s="135">
        <f t="shared" si="7"/>
        <v>5.0000000000000001E-3</v>
      </c>
      <c r="F43" s="134">
        <v>1.5</v>
      </c>
      <c r="G43" s="132">
        <v>10</v>
      </c>
      <c r="H43" s="135">
        <v>0.15</v>
      </c>
      <c r="I43" s="134">
        <v>0.05</v>
      </c>
      <c r="J43" s="132" t="s">
        <v>14</v>
      </c>
      <c r="K43" s="135" t="s">
        <v>17</v>
      </c>
      <c r="L43" s="98"/>
    </row>
    <row r="44" spans="1:12" s="96" customFormat="1" ht="12" customHeight="1" outlineLevel="3">
      <c r="A44" s="148">
        <v>2112</v>
      </c>
      <c r="B44" s="149" t="s">
        <v>320</v>
      </c>
      <c r="C44" s="134">
        <v>0.23</v>
      </c>
      <c r="D44" s="132">
        <v>1000</v>
      </c>
      <c r="E44" s="135">
        <f t="shared" si="7"/>
        <v>2.3000000000000001E-4</v>
      </c>
      <c r="F44" s="134">
        <v>0.18</v>
      </c>
      <c r="G44" s="132">
        <v>100</v>
      </c>
      <c r="H44" s="135">
        <f t="shared" ref="H44:H49" si="8">F44/G44</f>
        <v>1.8E-3</v>
      </c>
      <c r="I44" s="134">
        <v>0.05</v>
      </c>
      <c r="J44" s="132" t="s">
        <v>14</v>
      </c>
      <c r="K44" s="135" t="s">
        <v>16</v>
      </c>
      <c r="L44" s="99"/>
    </row>
    <row r="45" spans="1:12" ht="12" customHeight="1" outlineLevel="3">
      <c r="A45" s="148">
        <v>2113</v>
      </c>
      <c r="B45" s="149" t="s">
        <v>321</v>
      </c>
      <c r="C45" s="134">
        <v>1</v>
      </c>
      <c r="D45" s="132">
        <v>1000</v>
      </c>
      <c r="E45" s="135">
        <f t="shared" si="7"/>
        <v>1E-3</v>
      </c>
      <c r="F45" s="134">
        <v>0.74</v>
      </c>
      <c r="G45" s="132">
        <v>10</v>
      </c>
      <c r="H45" s="135">
        <f t="shared" si="8"/>
        <v>7.3999999999999996E-2</v>
      </c>
      <c r="I45" s="134">
        <v>0.05</v>
      </c>
      <c r="J45" s="132" t="s">
        <v>14</v>
      </c>
      <c r="K45" s="135" t="s">
        <v>16</v>
      </c>
      <c r="L45" s="98"/>
    </row>
    <row r="46" spans="1:12" ht="12" customHeight="1" outlineLevel="3">
      <c r="A46" s="148">
        <v>2114</v>
      </c>
      <c r="B46" s="149" t="s">
        <v>322</v>
      </c>
      <c r="C46" s="134">
        <v>1</v>
      </c>
      <c r="D46" s="132">
        <v>1000</v>
      </c>
      <c r="E46" s="135">
        <f t="shared" si="7"/>
        <v>1E-3</v>
      </c>
      <c r="F46" s="134">
        <v>0.6</v>
      </c>
      <c r="G46" s="132">
        <v>10</v>
      </c>
      <c r="H46" s="135">
        <f t="shared" si="8"/>
        <v>0.06</v>
      </c>
      <c r="I46" s="134">
        <v>0.05</v>
      </c>
      <c r="J46" s="132" t="s">
        <v>14</v>
      </c>
      <c r="K46" s="135" t="s">
        <v>16</v>
      </c>
      <c r="L46" s="98"/>
    </row>
    <row r="47" spans="1:12" ht="12" customHeight="1" outlineLevel="3">
      <c r="A47" s="148">
        <v>2115</v>
      </c>
      <c r="B47" s="149" t="s">
        <v>323</v>
      </c>
      <c r="C47" s="134">
        <v>1</v>
      </c>
      <c r="D47" s="132">
        <v>1000</v>
      </c>
      <c r="E47" s="135">
        <f t="shared" si="7"/>
        <v>1E-3</v>
      </c>
      <c r="F47" s="134">
        <v>2.5</v>
      </c>
      <c r="G47" s="132">
        <v>10</v>
      </c>
      <c r="H47" s="135">
        <f t="shared" si="8"/>
        <v>0.25</v>
      </c>
      <c r="I47" s="134">
        <v>0.05</v>
      </c>
      <c r="J47" s="132" t="s">
        <v>14</v>
      </c>
      <c r="K47" s="135" t="s">
        <v>16</v>
      </c>
      <c r="L47" s="98"/>
    </row>
    <row r="48" spans="1:12" s="96" customFormat="1" ht="12" customHeight="1" outlineLevel="3">
      <c r="A48" s="148">
        <v>2130</v>
      </c>
      <c r="B48" s="149" t="s">
        <v>249</v>
      </c>
      <c r="C48" s="134">
        <v>0.78</v>
      </c>
      <c r="D48" s="132">
        <v>1000</v>
      </c>
      <c r="E48" s="135">
        <f t="shared" si="7"/>
        <v>7.7999999999999999E-4</v>
      </c>
      <c r="F48" s="134">
        <v>0.36</v>
      </c>
      <c r="G48" s="132">
        <v>100</v>
      </c>
      <c r="H48" s="135">
        <f t="shared" si="8"/>
        <v>3.5999999999999999E-3</v>
      </c>
      <c r="I48" s="134">
        <v>0.05</v>
      </c>
      <c r="J48" s="132" t="s">
        <v>14</v>
      </c>
      <c r="K48" s="150" t="s">
        <v>16</v>
      </c>
      <c r="L48" s="98"/>
    </row>
    <row r="49" spans="1:12" s="96" customFormat="1" ht="12" customHeight="1" outlineLevel="3">
      <c r="A49" s="148">
        <v>2131</v>
      </c>
      <c r="B49" s="149" t="s">
        <v>324</v>
      </c>
      <c r="C49" s="134">
        <v>3.2</v>
      </c>
      <c r="D49" s="132">
        <v>5000</v>
      </c>
      <c r="E49" s="135">
        <f t="shared" si="7"/>
        <v>6.4000000000000005E-4</v>
      </c>
      <c r="F49" s="134">
        <v>1</v>
      </c>
      <c r="G49" s="132">
        <v>100</v>
      </c>
      <c r="H49" s="135">
        <f t="shared" si="8"/>
        <v>0.01</v>
      </c>
      <c r="I49" s="134">
        <v>0.05</v>
      </c>
      <c r="J49" s="132" t="s">
        <v>14</v>
      </c>
      <c r="K49" s="135" t="s">
        <v>16</v>
      </c>
      <c r="L49" s="98"/>
    </row>
    <row r="50" spans="1:12" ht="12" customHeight="1" outlineLevel="3">
      <c r="A50" s="148">
        <v>2132</v>
      </c>
      <c r="B50" s="149" t="s">
        <v>248</v>
      </c>
      <c r="C50" s="134">
        <v>10</v>
      </c>
      <c r="D50" s="132">
        <v>1000</v>
      </c>
      <c r="E50" s="135">
        <f t="shared" si="7"/>
        <v>0.01</v>
      </c>
      <c r="F50" s="134"/>
      <c r="G50" s="132"/>
      <c r="H50" s="135">
        <f>E50</f>
        <v>0.01</v>
      </c>
      <c r="I50" s="134">
        <v>0.05</v>
      </c>
      <c r="J50" s="132" t="s">
        <v>14</v>
      </c>
      <c r="K50" s="135" t="s">
        <v>17</v>
      </c>
      <c r="L50" s="98"/>
    </row>
    <row r="51" spans="1:12" ht="12" customHeight="1" outlineLevel="3">
      <c r="A51" s="148">
        <v>2133</v>
      </c>
      <c r="B51" s="149" t="s">
        <v>247</v>
      </c>
      <c r="C51" s="134">
        <v>10</v>
      </c>
      <c r="D51" s="132">
        <v>1000</v>
      </c>
      <c r="E51" s="135">
        <f t="shared" si="7"/>
        <v>0.01</v>
      </c>
      <c r="F51" s="134">
        <v>6.25</v>
      </c>
      <c r="G51" s="132">
        <v>50</v>
      </c>
      <c r="H51" s="135">
        <v>0.125</v>
      </c>
      <c r="I51" s="134">
        <v>0.05</v>
      </c>
      <c r="J51" s="132" t="s">
        <v>14</v>
      </c>
      <c r="K51" s="135" t="s">
        <v>17</v>
      </c>
      <c r="L51" s="98"/>
    </row>
    <row r="52" spans="1:12" ht="12" customHeight="1" outlineLevel="3">
      <c r="A52" s="151">
        <v>2134</v>
      </c>
      <c r="B52" s="149" t="s">
        <v>325</v>
      </c>
      <c r="C52" s="134">
        <v>28</v>
      </c>
      <c r="D52" s="132">
        <v>1000</v>
      </c>
      <c r="E52" s="135">
        <f t="shared" si="7"/>
        <v>2.8000000000000001E-2</v>
      </c>
      <c r="F52" s="134">
        <v>1.75</v>
      </c>
      <c r="G52" s="132">
        <v>10</v>
      </c>
      <c r="H52" s="135">
        <f t="shared" ref="H52:H53" si="9">F52/G52</f>
        <v>0.17499999999999999</v>
      </c>
      <c r="I52" s="134">
        <v>0.05</v>
      </c>
      <c r="J52" s="132" t="s">
        <v>14</v>
      </c>
      <c r="K52" s="135" t="s">
        <v>17</v>
      </c>
      <c r="L52" s="98"/>
    </row>
    <row r="53" spans="1:12" s="96" customFormat="1" ht="12" customHeight="1" outlineLevel="3">
      <c r="A53" s="148">
        <v>2135</v>
      </c>
      <c r="B53" s="149" t="s">
        <v>246</v>
      </c>
      <c r="C53" s="134">
        <v>480</v>
      </c>
      <c r="D53" s="132">
        <v>1000</v>
      </c>
      <c r="E53" s="135">
        <f t="shared" si="7"/>
        <v>0.48</v>
      </c>
      <c r="F53" s="134">
        <v>100</v>
      </c>
      <c r="G53" s="132">
        <v>100</v>
      </c>
      <c r="H53" s="135">
        <f t="shared" si="9"/>
        <v>1</v>
      </c>
      <c r="I53" s="134">
        <v>0.05</v>
      </c>
      <c r="J53" s="132" t="s">
        <v>14</v>
      </c>
      <c r="K53" s="135" t="s">
        <v>15</v>
      </c>
      <c r="L53" s="98"/>
    </row>
    <row r="54" spans="1:12" s="96" customFormat="1" ht="12" customHeight="1" outlineLevel="3">
      <c r="A54" s="148">
        <v>2136</v>
      </c>
      <c r="B54" s="149" t="s">
        <v>326</v>
      </c>
      <c r="C54" s="134">
        <v>8.6999999999999993</v>
      </c>
      <c r="D54" s="132">
        <v>1000</v>
      </c>
      <c r="E54" s="135">
        <f t="shared" si="7"/>
        <v>8.6999999999999994E-3</v>
      </c>
      <c r="F54" s="134">
        <v>1.75</v>
      </c>
      <c r="G54" s="132">
        <v>10</v>
      </c>
      <c r="H54" s="135">
        <f>F54/G54</f>
        <v>0.17499999999999999</v>
      </c>
      <c r="I54" s="134">
        <v>0.05</v>
      </c>
      <c r="J54" s="132" t="s">
        <v>14</v>
      </c>
      <c r="K54" s="135" t="s">
        <v>17</v>
      </c>
      <c r="L54" s="98"/>
    </row>
    <row r="55" spans="1:12" s="96" customFormat="1" ht="12" customHeight="1" outlineLevel="3">
      <c r="A55" s="148">
        <v>2137</v>
      </c>
      <c r="B55" s="149" t="s">
        <v>327</v>
      </c>
      <c r="C55" s="134"/>
      <c r="D55" s="132"/>
      <c r="E55" s="135">
        <f>H55</f>
        <v>0.17499999999999999</v>
      </c>
      <c r="F55" s="134">
        <v>1.75</v>
      </c>
      <c r="G55" s="132">
        <v>10</v>
      </c>
      <c r="H55" s="135">
        <f>F55/G55</f>
        <v>0.17499999999999999</v>
      </c>
      <c r="I55" s="134">
        <v>0.05</v>
      </c>
      <c r="J55" s="132" t="s">
        <v>14</v>
      </c>
      <c r="K55" s="135" t="s">
        <v>16</v>
      </c>
      <c r="L55" s="98"/>
    </row>
    <row r="56" spans="1:12" ht="12" customHeight="1" outlineLevel="3">
      <c r="A56" s="148">
        <v>2138</v>
      </c>
      <c r="B56" s="149" t="s">
        <v>245</v>
      </c>
      <c r="C56" s="134">
        <v>9.5</v>
      </c>
      <c r="D56" s="132">
        <v>1000</v>
      </c>
      <c r="E56" s="135">
        <f t="shared" ref="E56" si="10">C56/D56</f>
        <v>9.4999999999999998E-3</v>
      </c>
      <c r="F56" s="134">
        <v>7.0000000000000007E-2</v>
      </c>
      <c r="G56" s="132">
        <v>10</v>
      </c>
      <c r="H56" s="135">
        <f>F56/G56</f>
        <v>7.000000000000001E-3</v>
      </c>
      <c r="I56" s="134">
        <v>0.05</v>
      </c>
      <c r="J56" s="132" t="s">
        <v>14</v>
      </c>
      <c r="K56" s="135" t="s">
        <v>17</v>
      </c>
      <c r="L56" s="98"/>
    </row>
    <row r="57" spans="1:12" ht="12" customHeight="1" outlineLevel="3">
      <c r="A57" s="148">
        <v>2139</v>
      </c>
      <c r="B57" s="149" t="s">
        <v>244</v>
      </c>
      <c r="C57" s="134">
        <v>17</v>
      </c>
      <c r="D57" s="132">
        <v>10000</v>
      </c>
      <c r="E57" s="135">
        <f t="shared" si="7"/>
        <v>1.6999999999999999E-3</v>
      </c>
      <c r="F57" s="134"/>
      <c r="G57" s="132"/>
      <c r="H57" s="135">
        <f>E57</f>
        <v>1.6999999999999999E-3</v>
      </c>
      <c r="I57" s="134">
        <v>0.05</v>
      </c>
      <c r="J57" s="132" t="s">
        <v>14</v>
      </c>
      <c r="K57" s="135" t="s">
        <v>17</v>
      </c>
      <c r="L57" s="98"/>
    </row>
    <row r="58" spans="1:12" ht="12" customHeight="1" outlineLevel="3">
      <c r="A58" s="148">
        <v>2140</v>
      </c>
      <c r="B58" s="149" t="s">
        <v>243</v>
      </c>
      <c r="C58" s="134">
        <v>2</v>
      </c>
      <c r="D58" s="132">
        <v>1000</v>
      </c>
      <c r="E58" s="135">
        <f t="shared" si="7"/>
        <v>2E-3</v>
      </c>
      <c r="F58" s="134">
        <v>7.0000000000000007E-2</v>
      </c>
      <c r="G58" s="132">
        <v>10</v>
      </c>
      <c r="H58" s="135">
        <f>F58/G58</f>
        <v>7.000000000000001E-3</v>
      </c>
      <c r="I58" s="134">
        <v>0.05</v>
      </c>
      <c r="J58" s="132" t="s">
        <v>14</v>
      </c>
      <c r="K58" s="135" t="s">
        <v>17</v>
      </c>
      <c r="L58" s="98"/>
    </row>
    <row r="59" spans="1:12" ht="12" customHeight="1" outlineLevel="3">
      <c r="A59" s="148">
        <v>2141</v>
      </c>
      <c r="B59" s="131" t="s">
        <v>21</v>
      </c>
      <c r="C59" s="136">
        <v>7</v>
      </c>
      <c r="D59" s="132">
        <v>1000</v>
      </c>
      <c r="E59" s="135">
        <f t="shared" si="7"/>
        <v>7.0000000000000001E-3</v>
      </c>
      <c r="F59" s="134"/>
      <c r="G59" s="132"/>
      <c r="H59" s="135">
        <f>E59</f>
        <v>7.0000000000000001E-3</v>
      </c>
      <c r="I59" s="134">
        <v>0.05</v>
      </c>
      <c r="J59" s="132" t="s">
        <v>14</v>
      </c>
      <c r="K59" s="135" t="s">
        <v>17</v>
      </c>
      <c r="L59" s="98"/>
    </row>
    <row r="60" spans="1:12" ht="12" customHeight="1" outlineLevel="3">
      <c r="A60" s="148">
        <v>2142</v>
      </c>
      <c r="B60" s="131" t="s">
        <v>328</v>
      </c>
      <c r="C60" s="136">
        <v>6.4</v>
      </c>
      <c r="D60" s="132">
        <v>5000</v>
      </c>
      <c r="E60" s="133">
        <f t="shared" si="7"/>
        <v>1.2800000000000001E-3</v>
      </c>
      <c r="F60" s="134"/>
      <c r="G60" s="132"/>
      <c r="H60" s="133">
        <f>E60</f>
        <v>1.2800000000000001E-3</v>
      </c>
      <c r="I60" s="134">
        <v>0.05</v>
      </c>
      <c r="J60" s="132" t="s">
        <v>14</v>
      </c>
      <c r="K60" s="135" t="s">
        <v>16</v>
      </c>
      <c r="L60" s="100"/>
    </row>
    <row r="61" spans="1:12" ht="12" customHeight="1" outlineLevel="3">
      <c r="A61" s="148">
        <v>2143</v>
      </c>
      <c r="B61" s="131" t="s">
        <v>242</v>
      </c>
      <c r="C61" s="136">
        <v>0.1</v>
      </c>
      <c r="D61" s="132">
        <v>5000</v>
      </c>
      <c r="E61" s="133">
        <f t="shared" si="7"/>
        <v>2.0000000000000002E-5</v>
      </c>
      <c r="F61" s="134">
        <v>1.0699999999999999E-2</v>
      </c>
      <c r="G61" s="132">
        <v>50</v>
      </c>
      <c r="H61" s="133">
        <v>2.14E-4</v>
      </c>
      <c r="I61" s="134">
        <v>0.05</v>
      </c>
      <c r="J61" s="132" t="s">
        <v>14</v>
      </c>
      <c r="K61" s="135" t="s">
        <v>16</v>
      </c>
      <c r="L61" s="100"/>
    </row>
    <row r="62" spans="1:12" ht="12" customHeight="1" outlineLevel="3">
      <c r="A62" s="148">
        <v>2144</v>
      </c>
      <c r="B62" s="131" t="s">
        <v>329</v>
      </c>
      <c r="C62" s="136">
        <v>0.42</v>
      </c>
      <c r="D62" s="132">
        <v>5000</v>
      </c>
      <c r="E62" s="133">
        <f t="shared" si="7"/>
        <v>8.3999999999999995E-5</v>
      </c>
      <c r="F62" s="134">
        <v>1.0699999999999999E-2</v>
      </c>
      <c r="G62" s="132">
        <v>50</v>
      </c>
      <c r="H62" s="133">
        <f>F62/G62</f>
        <v>2.14E-4</v>
      </c>
      <c r="I62" s="134">
        <v>0.05</v>
      </c>
      <c r="J62" s="132" t="s">
        <v>14</v>
      </c>
      <c r="K62" s="135" t="s">
        <v>16</v>
      </c>
      <c r="L62" s="100"/>
    </row>
    <row r="63" spans="1:12" ht="12" customHeight="1" outlineLevel="3">
      <c r="A63" s="148">
        <v>2146</v>
      </c>
      <c r="B63" s="131" t="s">
        <v>241</v>
      </c>
      <c r="C63" s="136">
        <v>3.6</v>
      </c>
      <c r="D63" s="132">
        <v>1000</v>
      </c>
      <c r="E63" s="133">
        <f t="shared" si="7"/>
        <v>3.5999999999999999E-3</v>
      </c>
      <c r="F63" s="134"/>
      <c r="G63" s="132"/>
      <c r="H63" s="133">
        <f>E63</f>
        <v>3.5999999999999999E-3</v>
      </c>
      <c r="I63" s="134">
        <v>0.5</v>
      </c>
      <c r="J63" s="132" t="s">
        <v>18</v>
      </c>
      <c r="K63" s="135" t="s">
        <v>16</v>
      </c>
      <c r="L63" s="100"/>
    </row>
    <row r="64" spans="1:12" ht="12" customHeight="1" outlineLevel="3">
      <c r="A64" s="148">
        <v>2147</v>
      </c>
      <c r="B64" s="131" t="s">
        <v>330</v>
      </c>
      <c r="C64" s="136">
        <f>(0.295+0.41)/2</f>
        <v>0.35249999999999998</v>
      </c>
      <c r="D64" s="132">
        <v>10000</v>
      </c>
      <c r="E64" s="133">
        <f t="shared" si="7"/>
        <v>3.5249999999999996E-5</v>
      </c>
      <c r="F64" s="134">
        <v>4.4000000000000003E-3</v>
      </c>
      <c r="G64" s="132">
        <v>50</v>
      </c>
      <c r="H64" s="133">
        <f>F64/G64</f>
        <v>8.8000000000000011E-5</v>
      </c>
      <c r="I64" s="134">
        <v>0.05</v>
      </c>
      <c r="J64" s="132" t="s">
        <v>14</v>
      </c>
      <c r="K64" s="135" t="s">
        <v>16</v>
      </c>
      <c r="L64" s="100"/>
    </row>
    <row r="65" spans="1:12" ht="12" customHeight="1" outlineLevel="3">
      <c r="A65" s="148">
        <v>2148</v>
      </c>
      <c r="B65" s="131" t="s">
        <v>331</v>
      </c>
      <c r="C65" s="136">
        <v>0.01</v>
      </c>
      <c r="D65" s="132">
        <v>1000</v>
      </c>
      <c r="E65" s="133">
        <f t="shared" si="7"/>
        <v>1.0000000000000001E-5</v>
      </c>
      <c r="F65" s="134"/>
      <c r="G65" s="132"/>
      <c r="H65" s="133">
        <f>E65</f>
        <v>1.0000000000000001E-5</v>
      </c>
      <c r="I65" s="134">
        <v>0.05</v>
      </c>
      <c r="J65" s="132" t="s">
        <v>14</v>
      </c>
      <c r="K65" s="135" t="s">
        <v>16</v>
      </c>
      <c r="L65" s="100"/>
    </row>
    <row r="66" spans="1:12" ht="12" customHeight="1" outlineLevel="3">
      <c r="A66" s="148">
        <v>2149</v>
      </c>
      <c r="B66" s="131" t="s">
        <v>332</v>
      </c>
      <c r="C66" s="136">
        <v>1</v>
      </c>
      <c r="D66" s="132">
        <v>10000</v>
      </c>
      <c r="E66" s="133">
        <f t="shared" si="7"/>
        <v>1E-4</v>
      </c>
      <c r="F66" s="134"/>
      <c r="G66" s="132"/>
      <c r="H66" s="133">
        <f>E66</f>
        <v>1E-4</v>
      </c>
      <c r="I66" s="134">
        <v>0.5</v>
      </c>
      <c r="J66" s="132" t="s">
        <v>18</v>
      </c>
      <c r="K66" s="135" t="s">
        <v>16</v>
      </c>
      <c r="L66" s="100"/>
    </row>
    <row r="67" spans="1:12" ht="12" customHeight="1" outlineLevel="3">
      <c r="A67" s="131">
        <v>2150</v>
      </c>
      <c r="B67" s="131" t="s">
        <v>240</v>
      </c>
      <c r="C67" s="152">
        <v>100</v>
      </c>
      <c r="D67" s="153">
        <v>1000</v>
      </c>
      <c r="E67" s="154">
        <f>C67/D67</f>
        <v>0.1</v>
      </c>
      <c r="F67" s="134">
        <v>100</v>
      </c>
      <c r="G67" s="132">
        <v>50</v>
      </c>
      <c r="H67" s="154">
        <f>F67/G67</f>
        <v>2</v>
      </c>
      <c r="I67" s="155">
        <v>0.5</v>
      </c>
      <c r="J67" s="156" t="s">
        <v>18</v>
      </c>
      <c r="K67" s="157" t="s">
        <v>16</v>
      </c>
      <c r="L67" s="100"/>
    </row>
    <row r="68" spans="1:12" ht="12" customHeight="1" outlineLevel="3">
      <c r="A68" s="131">
        <v>2151</v>
      </c>
      <c r="B68" s="131" t="s">
        <v>239</v>
      </c>
      <c r="C68" s="152">
        <v>100</v>
      </c>
      <c r="D68" s="153">
        <v>1000</v>
      </c>
      <c r="E68" s="154">
        <f>C68/D68</f>
        <v>0.1</v>
      </c>
      <c r="F68" s="134"/>
      <c r="G68" s="132"/>
      <c r="H68" s="154">
        <f>E68</f>
        <v>0.1</v>
      </c>
      <c r="I68" s="155">
        <v>0.5</v>
      </c>
      <c r="J68" s="156" t="s">
        <v>18</v>
      </c>
      <c r="K68" s="157" t="s">
        <v>16</v>
      </c>
      <c r="L68" s="100"/>
    </row>
    <row r="69" spans="1:12" s="96" customFormat="1" ht="12" customHeight="1">
      <c r="A69" s="131">
        <v>2152</v>
      </c>
      <c r="B69" s="131" t="s">
        <v>238</v>
      </c>
      <c r="C69" s="136">
        <v>39</v>
      </c>
      <c r="D69" s="132">
        <v>1000</v>
      </c>
      <c r="E69" s="133">
        <f t="shared" ref="E69:E80" si="11">C69/D69</f>
        <v>3.9E-2</v>
      </c>
      <c r="F69" s="134">
        <v>3.2</v>
      </c>
      <c r="G69" s="132">
        <v>50</v>
      </c>
      <c r="H69" s="133">
        <f>+F69/G69</f>
        <v>6.4000000000000001E-2</v>
      </c>
      <c r="I69" s="134">
        <v>0.05</v>
      </c>
      <c r="J69" s="132" t="s">
        <v>14</v>
      </c>
      <c r="K69" s="135" t="s">
        <v>17</v>
      </c>
      <c r="L69" s="100"/>
    </row>
    <row r="70" spans="1:12" s="96" customFormat="1" ht="12" customHeight="1">
      <c r="A70" s="131">
        <v>2153</v>
      </c>
      <c r="B70" s="131" t="s">
        <v>237</v>
      </c>
      <c r="C70" s="136">
        <v>100</v>
      </c>
      <c r="D70" s="132">
        <v>1000</v>
      </c>
      <c r="E70" s="133">
        <f t="shared" si="11"/>
        <v>0.1</v>
      </c>
      <c r="F70" s="134">
        <v>100</v>
      </c>
      <c r="G70" s="132">
        <v>50</v>
      </c>
      <c r="H70" s="133">
        <f>+F70/G70</f>
        <v>2</v>
      </c>
      <c r="I70" s="134">
        <v>0.05</v>
      </c>
      <c r="J70" s="132" t="s">
        <v>14</v>
      </c>
      <c r="K70" s="135" t="s">
        <v>16</v>
      </c>
      <c r="L70" s="100"/>
    </row>
    <row r="71" spans="1:12" s="96" customFormat="1" ht="12" customHeight="1">
      <c r="A71" s="131">
        <v>2154</v>
      </c>
      <c r="B71" s="131" t="s">
        <v>333</v>
      </c>
      <c r="C71" s="136">
        <v>12.1</v>
      </c>
      <c r="D71" s="132">
        <v>1000</v>
      </c>
      <c r="E71" s="133">
        <f t="shared" si="11"/>
        <v>1.21E-2</v>
      </c>
      <c r="F71" s="134">
        <v>0.254</v>
      </c>
      <c r="G71" s="132">
        <v>10</v>
      </c>
      <c r="H71" s="133">
        <f>+F71/G71</f>
        <v>2.5399999999999999E-2</v>
      </c>
      <c r="I71" s="134">
        <v>0.05</v>
      </c>
      <c r="J71" s="132" t="s">
        <v>14</v>
      </c>
      <c r="K71" s="135" t="s">
        <v>17</v>
      </c>
      <c r="L71" s="100"/>
    </row>
    <row r="72" spans="1:12" ht="12" customHeight="1" outlineLevel="3">
      <c r="A72" s="158">
        <v>2155</v>
      </c>
      <c r="B72" s="159" t="s">
        <v>334</v>
      </c>
      <c r="C72" s="160">
        <v>5</v>
      </c>
      <c r="D72" s="161">
        <v>1000</v>
      </c>
      <c r="E72" s="162">
        <f t="shared" si="11"/>
        <v>5.0000000000000001E-3</v>
      </c>
      <c r="F72" s="163">
        <v>1.5</v>
      </c>
      <c r="G72" s="161">
        <v>10</v>
      </c>
      <c r="H72" s="162">
        <f>F72/G72</f>
        <v>0.15</v>
      </c>
      <c r="I72" s="160">
        <v>0.05</v>
      </c>
      <c r="J72" s="161" t="s">
        <v>14</v>
      </c>
      <c r="K72" s="162" t="s">
        <v>17</v>
      </c>
    </row>
    <row r="73" spans="1:12" s="96" customFormat="1" ht="17.100000000000001" customHeight="1" outlineLevel="3">
      <c r="A73" s="158">
        <v>2156</v>
      </c>
      <c r="B73" s="164" t="s">
        <v>335</v>
      </c>
      <c r="C73" s="165">
        <v>5</v>
      </c>
      <c r="D73" s="166">
        <v>1000</v>
      </c>
      <c r="E73" s="167">
        <f t="shared" si="11"/>
        <v>5.0000000000000001E-3</v>
      </c>
      <c r="F73" s="163">
        <v>1.5</v>
      </c>
      <c r="G73" s="161">
        <v>10</v>
      </c>
      <c r="H73" s="168">
        <f t="shared" ref="H73:H74" si="12">F73/G73</f>
        <v>0.15</v>
      </c>
      <c r="I73" s="160">
        <v>0.05</v>
      </c>
      <c r="J73" s="161" t="s">
        <v>14</v>
      </c>
      <c r="K73" s="162" t="s">
        <v>17</v>
      </c>
      <c r="L73" s="93"/>
    </row>
    <row r="74" spans="1:12" s="96" customFormat="1" ht="12" customHeight="1" outlineLevel="3">
      <c r="A74" s="158">
        <v>2157</v>
      </c>
      <c r="B74" s="164" t="s">
        <v>336</v>
      </c>
      <c r="C74" s="169">
        <v>50</v>
      </c>
      <c r="D74" s="170">
        <v>1000</v>
      </c>
      <c r="E74" s="171">
        <f t="shared" si="11"/>
        <v>0.05</v>
      </c>
      <c r="F74" s="163">
        <v>25</v>
      </c>
      <c r="G74" s="161">
        <v>10</v>
      </c>
      <c r="H74" s="168">
        <f t="shared" si="12"/>
        <v>2.5</v>
      </c>
      <c r="I74" s="165">
        <v>0.05</v>
      </c>
      <c r="J74" s="166" t="s">
        <v>14</v>
      </c>
      <c r="K74" s="167" t="s">
        <v>17</v>
      </c>
      <c r="L74" s="98"/>
    </row>
    <row r="75" spans="1:12" s="96" customFormat="1" ht="12" customHeight="1" outlineLevel="4">
      <c r="A75" s="158">
        <v>2158</v>
      </c>
      <c r="B75" s="159" t="s">
        <v>337</v>
      </c>
      <c r="C75" s="160">
        <v>5</v>
      </c>
      <c r="D75" s="161">
        <v>1000</v>
      </c>
      <c r="E75" s="162">
        <f t="shared" si="11"/>
        <v>5.0000000000000001E-3</v>
      </c>
      <c r="F75" s="163">
        <v>1.5</v>
      </c>
      <c r="G75" s="161">
        <v>10</v>
      </c>
      <c r="H75" s="168">
        <f>F75/G75</f>
        <v>0.15</v>
      </c>
      <c r="I75" s="160">
        <v>0.05</v>
      </c>
      <c r="J75" s="161" t="s">
        <v>14</v>
      </c>
      <c r="K75" s="162" t="s">
        <v>16</v>
      </c>
      <c r="L75" s="101"/>
    </row>
    <row r="76" spans="1:12" ht="12" customHeight="1" outlineLevel="3">
      <c r="A76" s="158">
        <v>2159</v>
      </c>
      <c r="B76" s="159" t="s">
        <v>338</v>
      </c>
      <c r="C76" s="160">
        <v>5</v>
      </c>
      <c r="D76" s="161">
        <v>1000</v>
      </c>
      <c r="E76" s="162">
        <f t="shared" si="11"/>
        <v>5.0000000000000001E-3</v>
      </c>
      <c r="F76" s="160">
        <v>1.5</v>
      </c>
      <c r="G76" s="161">
        <v>10</v>
      </c>
      <c r="H76" s="162">
        <v>0.15</v>
      </c>
      <c r="I76" s="160">
        <v>0.05</v>
      </c>
      <c r="J76" s="161" t="s">
        <v>14</v>
      </c>
      <c r="K76" s="162" t="s">
        <v>16</v>
      </c>
    </row>
    <row r="77" spans="1:12" s="96" customFormat="1" ht="12" customHeight="1" outlineLevel="4">
      <c r="A77" s="158">
        <v>2160</v>
      </c>
      <c r="B77" s="159" t="s">
        <v>339</v>
      </c>
      <c r="C77" s="165">
        <v>50</v>
      </c>
      <c r="D77" s="166">
        <v>1000</v>
      </c>
      <c r="E77" s="167">
        <f t="shared" si="11"/>
        <v>0.05</v>
      </c>
      <c r="F77" s="160">
        <v>25</v>
      </c>
      <c r="G77" s="161">
        <v>10</v>
      </c>
      <c r="H77" s="162">
        <v>2.5</v>
      </c>
      <c r="I77" s="160">
        <v>0.05</v>
      </c>
      <c r="J77" s="161" t="s">
        <v>14</v>
      </c>
      <c r="K77" s="162" t="s">
        <v>16</v>
      </c>
      <c r="L77" s="93"/>
    </row>
    <row r="78" spans="1:12" s="96" customFormat="1" ht="12" customHeight="1" outlineLevel="4">
      <c r="A78" s="158">
        <v>2161</v>
      </c>
      <c r="B78" s="159" t="s">
        <v>340</v>
      </c>
      <c r="C78" s="160">
        <v>0.43</v>
      </c>
      <c r="D78" s="161">
        <v>1000</v>
      </c>
      <c r="E78" s="162">
        <f t="shared" si="11"/>
        <v>4.2999999999999999E-4</v>
      </c>
      <c r="F78" s="160">
        <v>0.28999999999999998</v>
      </c>
      <c r="G78" s="161">
        <v>10</v>
      </c>
      <c r="H78" s="162">
        <f t="shared" ref="H78:H93" si="13">F78/G78</f>
        <v>2.8999999999999998E-2</v>
      </c>
      <c r="I78" s="160">
        <v>0.05</v>
      </c>
      <c r="J78" s="161" t="s">
        <v>14</v>
      </c>
      <c r="K78" s="162" t="s">
        <v>17</v>
      </c>
      <c r="L78" s="93"/>
    </row>
    <row r="79" spans="1:12" s="96" customFormat="1" ht="12" customHeight="1" outlineLevel="4">
      <c r="A79" s="158">
        <v>2162</v>
      </c>
      <c r="B79" s="159" t="s">
        <v>341</v>
      </c>
      <c r="C79" s="160">
        <v>0.43</v>
      </c>
      <c r="D79" s="161">
        <v>1000</v>
      </c>
      <c r="E79" s="162">
        <f t="shared" si="11"/>
        <v>4.2999999999999999E-4</v>
      </c>
      <c r="F79" s="160">
        <v>0.37</v>
      </c>
      <c r="G79" s="161">
        <v>10</v>
      </c>
      <c r="H79" s="162">
        <f t="shared" si="13"/>
        <v>3.6999999999999998E-2</v>
      </c>
      <c r="I79" s="160">
        <v>0.05</v>
      </c>
      <c r="J79" s="161" t="s">
        <v>14</v>
      </c>
      <c r="K79" s="162" t="s">
        <v>17</v>
      </c>
      <c r="L79" s="93"/>
    </row>
    <row r="80" spans="1:12" s="96" customFormat="1" ht="12" customHeight="1" outlineLevel="4">
      <c r="A80" s="158">
        <v>2163</v>
      </c>
      <c r="B80" s="159" t="s">
        <v>342</v>
      </c>
      <c r="C80" s="160">
        <v>0.4</v>
      </c>
      <c r="D80" s="161">
        <v>1000</v>
      </c>
      <c r="E80" s="162">
        <f t="shared" si="11"/>
        <v>4.0000000000000002E-4</v>
      </c>
      <c r="F80" s="160">
        <v>0.27</v>
      </c>
      <c r="G80" s="161">
        <v>10</v>
      </c>
      <c r="H80" s="162">
        <f t="shared" si="13"/>
        <v>2.7000000000000003E-2</v>
      </c>
      <c r="I80" s="160">
        <v>0.05</v>
      </c>
      <c r="J80" s="161" t="s">
        <v>14</v>
      </c>
      <c r="K80" s="162" t="s">
        <v>17</v>
      </c>
      <c r="L80" s="93"/>
    </row>
    <row r="81" spans="1:12" ht="12" customHeight="1" outlineLevel="3">
      <c r="A81" s="158">
        <v>2164</v>
      </c>
      <c r="B81" s="159" t="s">
        <v>343</v>
      </c>
      <c r="C81" s="160"/>
      <c r="D81" s="161"/>
      <c r="E81" s="162">
        <f>H81</f>
        <v>0.01</v>
      </c>
      <c r="F81" s="160">
        <v>0.1</v>
      </c>
      <c r="G81" s="161">
        <v>10</v>
      </c>
      <c r="H81" s="162">
        <f t="shared" si="13"/>
        <v>0.01</v>
      </c>
      <c r="I81" s="160">
        <v>0.05</v>
      </c>
      <c r="J81" s="161" t="s">
        <v>14</v>
      </c>
      <c r="K81" s="162" t="s">
        <v>17</v>
      </c>
    </row>
    <row r="82" spans="1:12" s="96" customFormat="1" ht="17.100000000000001" customHeight="1" outlineLevel="3">
      <c r="A82" s="158">
        <v>2165</v>
      </c>
      <c r="B82" s="159" t="s">
        <v>344</v>
      </c>
      <c r="C82" s="160">
        <v>0.4</v>
      </c>
      <c r="D82" s="161">
        <v>1000</v>
      </c>
      <c r="E82" s="162">
        <f t="shared" ref="E82:E89" si="14">C82/D82</f>
        <v>4.0000000000000002E-4</v>
      </c>
      <c r="F82" s="160">
        <v>0.12</v>
      </c>
      <c r="G82" s="161">
        <v>10</v>
      </c>
      <c r="H82" s="162">
        <f t="shared" si="13"/>
        <v>1.2E-2</v>
      </c>
      <c r="I82" s="160">
        <v>0.05</v>
      </c>
      <c r="J82" s="161" t="s">
        <v>14</v>
      </c>
      <c r="K82" s="162" t="s">
        <v>17</v>
      </c>
      <c r="L82" s="93"/>
    </row>
    <row r="83" spans="1:12" s="96" customFormat="1" ht="12" customHeight="1" outlineLevel="3">
      <c r="A83" s="172">
        <v>2166</v>
      </c>
      <c r="B83" s="159" t="s">
        <v>345</v>
      </c>
      <c r="C83" s="160">
        <v>0.7</v>
      </c>
      <c r="D83" s="161">
        <v>1000</v>
      </c>
      <c r="E83" s="162">
        <f t="shared" si="14"/>
        <v>6.9999999999999999E-4</v>
      </c>
      <c r="F83" s="160">
        <v>4.8600000000000003</v>
      </c>
      <c r="G83" s="161">
        <v>10</v>
      </c>
      <c r="H83" s="162">
        <f t="shared" si="13"/>
        <v>0.48600000000000004</v>
      </c>
      <c r="I83" s="160">
        <v>0.05</v>
      </c>
      <c r="J83" s="161" t="s">
        <v>14</v>
      </c>
      <c r="K83" s="162" t="s">
        <v>17</v>
      </c>
      <c r="L83" s="102"/>
    </row>
    <row r="84" spans="1:12" s="96" customFormat="1" ht="12" customHeight="1" outlineLevel="3">
      <c r="A84" s="172">
        <v>2167</v>
      </c>
      <c r="B84" s="159" t="s">
        <v>346</v>
      </c>
      <c r="C84" s="160">
        <v>13</v>
      </c>
      <c r="D84" s="161">
        <v>1000</v>
      </c>
      <c r="E84" s="162">
        <f t="shared" si="14"/>
        <v>1.2999999999999999E-2</v>
      </c>
      <c r="F84" s="160">
        <v>4.8600000000000003</v>
      </c>
      <c r="G84" s="161">
        <v>10</v>
      </c>
      <c r="H84" s="162">
        <f t="shared" si="13"/>
        <v>0.48600000000000004</v>
      </c>
      <c r="I84" s="160">
        <v>0.05</v>
      </c>
      <c r="J84" s="161" t="s">
        <v>14</v>
      </c>
      <c r="K84" s="162" t="s">
        <v>165</v>
      </c>
      <c r="L84" s="102"/>
    </row>
    <row r="85" spans="1:12" ht="12" customHeight="1" outlineLevel="4">
      <c r="A85" s="158">
        <v>2168</v>
      </c>
      <c r="B85" s="159" t="s">
        <v>347</v>
      </c>
      <c r="C85" s="160">
        <v>130</v>
      </c>
      <c r="D85" s="161">
        <v>1000</v>
      </c>
      <c r="E85" s="162">
        <f t="shared" si="14"/>
        <v>0.13</v>
      </c>
      <c r="F85" s="160">
        <v>56</v>
      </c>
      <c r="G85" s="161">
        <v>10</v>
      </c>
      <c r="H85" s="162">
        <f t="shared" si="13"/>
        <v>5.6</v>
      </c>
      <c r="I85" s="160">
        <v>0.05</v>
      </c>
      <c r="J85" s="161" t="s">
        <v>14</v>
      </c>
      <c r="K85" s="162" t="s">
        <v>16</v>
      </c>
    </row>
    <row r="86" spans="1:12" ht="12" customHeight="1" outlineLevel="4">
      <c r="A86" s="158">
        <v>2170</v>
      </c>
      <c r="B86" s="159" t="s">
        <v>348</v>
      </c>
      <c r="C86" s="160">
        <v>0.3</v>
      </c>
      <c r="D86" s="161">
        <v>1000</v>
      </c>
      <c r="E86" s="162">
        <f t="shared" si="14"/>
        <v>2.9999999999999997E-4</v>
      </c>
      <c r="F86" s="160">
        <v>0.47</v>
      </c>
      <c r="G86" s="161">
        <v>10</v>
      </c>
      <c r="H86" s="162">
        <f t="shared" si="13"/>
        <v>4.7E-2</v>
      </c>
      <c r="I86" s="160">
        <v>0.05</v>
      </c>
      <c r="J86" s="161" t="s">
        <v>14</v>
      </c>
      <c r="K86" s="162" t="s">
        <v>17</v>
      </c>
    </row>
    <row r="87" spans="1:12" s="96" customFormat="1" ht="12" customHeight="1" outlineLevel="3">
      <c r="A87" s="158">
        <v>2171</v>
      </c>
      <c r="B87" s="159" t="s">
        <v>349</v>
      </c>
      <c r="C87" s="160">
        <v>1</v>
      </c>
      <c r="D87" s="161">
        <v>1000</v>
      </c>
      <c r="E87" s="162">
        <f t="shared" si="14"/>
        <v>1E-3</v>
      </c>
      <c r="F87" s="160">
        <v>0.2</v>
      </c>
      <c r="G87" s="161">
        <v>10</v>
      </c>
      <c r="H87" s="162">
        <f t="shared" si="13"/>
        <v>0.02</v>
      </c>
      <c r="I87" s="160">
        <v>0.05</v>
      </c>
      <c r="J87" s="161" t="s">
        <v>14</v>
      </c>
      <c r="K87" s="162" t="s">
        <v>16</v>
      </c>
      <c r="L87" s="93"/>
    </row>
    <row r="88" spans="1:12" s="96" customFormat="1" ht="12" customHeight="1" outlineLevel="3">
      <c r="A88" s="158">
        <v>2172</v>
      </c>
      <c r="B88" s="159" t="s">
        <v>350</v>
      </c>
      <c r="C88" s="160">
        <v>1</v>
      </c>
      <c r="D88" s="161">
        <v>1000</v>
      </c>
      <c r="E88" s="162">
        <f t="shared" si="14"/>
        <v>1E-3</v>
      </c>
      <c r="F88" s="160">
        <v>0.39</v>
      </c>
      <c r="G88" s="161">
        <v>10</v>
      </c>
      <c r="H88" s="162">
        <f t="shared" si="13"/>
        <v>3.9E-2</v>
      </c>
      <c r="I88" s="160">
        <v>0.05</v>
      </c>
      <c r="J88" s="161" t="s">
        <v>14</v>
      </c>
      <c r="K88" s="162" t="s">
        <v>17</v>
      </c>
      <c r="L88" s="93"/>
    </row>
    <row r="89" spans="1:12" s="96" customFormat="1" ht="17.100000000000001" customHeight="1">
      <c r="A89" s="158">
        <v>2173</v>
      </c>
      <c r="B89" s="159" t="s">
        <v>351</v>
      </c>
      <c r="C89" s="160">
        <v>1</v>
      </c>
      <c r="D89" s="161">
        <v>1000</v>
      </c>
      <c r="E89" s="162">
        <f t="shared" si="14"/>
        <v>1E-3</v>
      </c>
      <c r="F89" s="160">
        <v>1.52</v>
      </c>
      <c r="G89" s="161">
        <v>10</v>
      </c>
      <c r="H89" s="162">
        <f t="shared" si="13"/>
        <v>0.152</v>
      </c>
      <c r="I89" s="160">
        <v>0.05</v>
      </c>
      <c r="J89" s="161" t="s">
        <v>14</v>
      </c>
      <c r="K89" s="162" t="s">
        <v>16</v>
      </c>
      <c r="L89" s="93"/>
    </row>
    <row r="90" spans="1:12" s="96" customFormat="1" ht="12" customHeight="1">
      <c r="A90" s="158">
        <v>2174</v>
      </c>
      <c r="B90" s="159" t="s">
        <v>352</v>
      </c>
      <c r="C90" s="160"/>
      <c r="D90" s="161"/>
      <c r="E90" s="162">
        <f>H90</f>
        <v>5.4000000000000003E-3</v>
      </c>
      <c r="F90" s="160">
        <v>5.3999999999999999E-2</v>
      </c>
      <c r="G90" s="161">
        <v>10</v>
      </c>
      <c r="H90" s="162">
        <f t="shared" si="13"/>
        <v>5.4000000000000003E-3</v>
      </c>
      <c r="I90" s="160">
        <v>0.05</v>
      </c>
      <c r="J90" s="161" t="s">
        <v>14</v>
      </c>
      <c r="K90" s="162" t="s">
        <v>16</v>
      </c>
      <c r="L90" s="102"/>
    </row>
    <row r="91" spans="1:12" s="96" customFormat="1" ht="12" customHeight="1">
      <c r="A91" s="158">
        <v>2175</v>
      </c>
      <c r="B91" s="159" t="s">
        <v>353</v>
      </c>
      <c r="C91" s="160">
        <v>3.2</v>
      </c>
      <c r="D91" s="161">
        <v>1000</v>
      </c>
      <c r="E91" s="162">
        <f>C91/D91</f>
        <v>3.2000000000000002E-3</v>
      </c>
      <c r="F91" s="160">
        <v>8.2000000000000003E-2</v>
      </c>
      <c r="G91" s="161">
        <v>10</v>
      </c>
      <c r="H91" s="162">
        <f t="shared" si="13"/>
        <v>8.2000000000000007E-3</v>
      </c>
      <c r="I91" s="160">
        <v>0.05</v>
      </c>
      <c r="J91" s="161" t="s">
        <v>14</v>
      </c>
      <c r="K91" s="162" t="s">
        <v>17</v>
      </c>
      <c r="L91" s="98"/>
    </row>
    <row r="92" spans="1:12" s="96" customFormat="1" ht="12" customHeight="1">
      <c r="A92" s="158">
        <v>2176</v>
      </c>
      <c r="B92" s="159" t="s">
        <v>354</v>
      </c>
      <c r="C92" s="160">
        <v>0.72</v>
      </c>
      <c r="D92" s="161">
        <v>1000</v>
      </c>
      <c r="E92" s="162">
        <f>C92/D92</f>
        <v>7.1999999999999994E-4</v>
      </c>
      <c r="F92" s="160">
        <v>0.11</v>
      </c>
      <c r="G92" s="161">
        <v>10</v>
      </c>
      <c r="H92" s="162">
        <f t="shared" si="13"/>
        <v>1.0999999999999999E-2</v>
      </c>
      <c r="I92" s="160">
        <v>0.05</v>
      </c>
      <c r="J92" s="161" t="s">
        <v>14</v>
      </c>
      <c r="K92" s="162" t="s">
        <v>17</v>
      </c>
      <c r="L92" s="98"/>
    </row>
    <row r="93" spans="1:12" s="96" customFormat="1" ht="12" customHeight="1">
      <c r="A93" s="158">
        <v>2177</v>
      </c>
      <c r="B93" s="159" t="s">
        <v>355</v>
      </c>
      <c r="C93" s="160">
        <v>4.0999999999999996</v>
      </c>
      <c r="D93" s="161">
        <v>1000</v>
      </c>
      <c r="E93" s="162">
        <f>C93/D93</f>
        <v>4.0999999999999995E-3</v>
      </c>
      <c r="F93" s="160">
        <v>28.6</v>
      </c>
      <c r="G93" s="161">
        <v>10</v>
      </c>
      <c r="H93" s="162">
        <f t="shared" si="13"/>
        <v>2.8600000000000003</v>
      </c>
      <c r="I93" s="160">
        <v>0.05</v>
      </c>
      <c r="J93" s="161" t="s">
        <v>14</v>
      </c>
      <c r="K93" s="162" t="s">
        <v>17</v>
      </c>
      <c r="L93" s="98"/>
    </row>
    <row r="94" spans="1:12" s="96" customFormat="1" ht="12" customHeight="1">
      <c r="A94" s="158">
        <v>2178</v>
      </c>
      <c r="B94" s="159" t="s">
        <v>356</v>
      </c>
      <c r="C94" s="160">
        <v>30</v>
      </c>
      <c r="D94" s="161">
        <v>1000</v>
      </c>
      <c r="E94" s="162">
        <f>C94/D94</f>
        <v>0.03</v>
      </c>
      <c r="F94" s="160"/>
      <c r="G94" s="161"/>
      <c r="H94" s="162">
        <f>E94</f>
        <v>0.03</v>
      </c>
      <c r="I94" s="160">
        <v>0.05</v>
      </c>
      <c r="J94" s="161" t="s">
        <v>14</v>
      </c>
      <c r="K94" s="162" t="s">
        <v>17</v>
      </c>
      <c r="L94" s="98"/>
    </row>
    <row r="95" spans="1:12" s="96" customFormat="1" ht="12" customHeight="1" thickBot="1">
      <c r="A95" s="173">
        <v>2179</v>
      </c>
      <c r="B95" s="174" t="s">
        <v>357</v>
      </c>
      <c r="C95" s="175">
        <v>1.3</v>
      </c>
      <c r="D95" s="176">
        <v>1000</v>
      </c>
      <c r="E95" s="177">
        <v>1.2999999999999999E-3</v>
      </c>
      <c r="F95" s="178"/>
      <c r="G95" s="176"/>
      <c r="H95" s="177">
        <f>E95</f>
        <v>1.2999999999999999E-3</v>
      </c>
      <c r="I95" s="178">
        <v>0.05</v>
      </c>
      <c r="J95" s="176" t="s">
        <v>14</v>
      </c>
      <c r="K95" s="179" t="s">
        <v>16</v>
      </c>
      <c r="L95" s="98"/>
    </row>
    <row r="96" spans="1:12" s="96" customFormat="1" ht="12" customHeight="1" thickBot="1">
      <c r="A96" s="180"/>
      <c r="B96" s="181"/>
      <c r="C96" s="182"/>
      <c r="D96" s="182"/>
      <c r="E96" s="182"/>
      <c r="F96" s="182"/>
      <c r="G96" s="182"/>
      <c r="H96" s="182"/>
      <c r="I96" s="182"/>
      <c r="J96" s="182"/>
      <c r="K96" s="182"/>
      <c r="L96" s="98"/>
    </row>
    <row r="97" spans="1:12" s="96" customFormat="1" ht="15.75" customHeight="1" thickBot="1">
      <c r="A97" s="147"/>
      <c r="B97" s="120" t="s">
        <v>22</v>
      </c>
      <c r="C97" s="183"/>
      <c r="D97" s="183"/>
      <c r="E97" s="183"/>
      <c r="F97" s="183"/>
      <c r="G97" s="183"/>
      <c r="H97" s="183"/>
      <c r="I97" s="183"/>
      <c r="J97" s="183"/>
      <c r="K97" s="184"/>
      <c r="L97" s="98"/>
    </row>
    <row r="98" spans="1:12" ht="12" customHeight="1">
      <c r="A98" s="185">
        <v>2201</v>
      </c>
      <c r="B98" s="186" t="s">
        <v>236</v>
      </c>
      <c r="C98" s="187">
        <v>1.7</v>
      </c>
      <c r="D98" s="188">
        <v>1000</v>
      </c>
      <c r="E98" s="189">
        <f>C98/D98</f>
        <v>1.6999999999999999E-3</v>
      </c>
      <c r="F98" s="190">
        <v>0.13500000000000001</v>
      </c>
      <c r="G98" s="191">
        <v>10</v>
      </c>
      <c r="H98" s="192">
        <f>F98/G98</f>
        <v>1.3500000000000002E-2</v>
      </c>
      <c r="I98" s="187">
        <v>0.05</v>
      </c>
      <c r="J98" s="188" t="s">
        <v>14</v>
      </c>
      <c r="K98" s="193" t="s">
        <v>17</v>
      </c>
      <c r="L98" s="98"/>
    </row>
    <row r="99" spans="1:12" ht="12" customHeight="1">
      <c r="A99" s="131">
        <v>2202</v>
      </c>
      <c r="B99" s="194" t="s">
        <v>235</v>
      </c>
      <c r="C99" s="195">
        <v>0.92500000000000004</v>
      </c>
      <c r="D99" s="196">
        <v>1000</v>
      </c>
      <c r="E99" s="197">
        <f t="shared" ref="E99:E104" si="15">C99/D99</f>
        <v>9.2500000000000004E-4</v>
      </c>
      <c r="F99" s="198">
        <v>0.13500000000000001</v>
      </c>
      <c r="G99" s="196">
        <v>10</v>
      </c>
      <c r="H99" s="199">
        <f t="shared" ref="H99" si="16">F99/G99</f>
        <v>1.3500000000000002E-2</v>
      </c>
      <c r="I99" s="195">
        <v>0.05</v>
      </c>
      <c r="J99" s="196" t="s">
        <v>14</v>
      </c>
      <c r="K99" s="197" t="s">
        <v>17</v>
      </c>
      <c r="L99" s="98"/>
    </row>
    <row r="100" spans="1:12" s="96" customFormat="1" ht="12" customHeight="1">
      <c r="A100" s="131">
        <v>2203</v>
      </c>
      <c r="B100" s="200" t="s">
        <v>234</v>
      </c>
      <c r="C100" s="134">
        <v>0.3</v>
      </c>
      <c r="D100" s="132">
        <v>1000</v>
      </c>
      <c r="E100" s="135">
        <f t="shared" si="15"/>
        <v>2.9999999999999997E-4</v>
      </c>
      <c r="F100" s="136"/>
      <c r="G100" s="132"/>
      <c r="H100" s="133">
        <f>E100</f>
        <v>2.9999999999999997E-4</v>
      </c>
      <c r="I100" s="134">
        <v>0.05</v>
      </c>
      <c r="J100" s="132" t="s">
        <v>14</v>
      </c>
      <c r="K100" s="135" t="s">
        <v>17</v>
      </c>
      <c r="L100" s="98"/>
    </row>
    <row r="101" spans="1:12" s="96" customFormat="1" ht="12" customHeight="1">
      <c r="A101" s="131">
        <v>2204</v>
      </c>
      <c r="B101" s="201" t="s">
        <v>233</v>
      </c>
      <c r="C101" s="127">
        <v>3.4</v>
      </c>
      <c r="D101" s="125">
        <v>1000</v>
      </c>
      <c r="E101" s="128">
        <f t="shared" si="15"/>
        <v>3.3999999999999998E-3</v>
      </c>
      <c r="F101" s="129"/>
      <c r="G101" s="125"/>
      <c r="H101" s="126">
        <f>E101</f>
        <v>3.3999999999999998E-3</v>
      </c>
      <c r="I101" s="127">
        <v>0.05</v>
      </c>
      <c r="J101" s="125" t="s">
        <v>14</v>
      </c>
      <c r="K101" s="128" t="s">
        <v>16</v>
      </c>
      <c r="L101" s="98"/>
    </row>
    <row r="102" spans="1:12" s="96" customFormat="1" ht="12" customHeight="1">
      <c r="A102" s="131">
        <v>2205</v>
      </c>
      <c r="B102" s="202" t="s">
        <v>232</v>
      </c>
      <c r="C102" s="134">
        <v>0.68</v>
      </c>
      <c r="D102" s="132">
        <v>5000</v>
      </c>
      <c r="E102" s="135">
        <f t="shared" si="15"/>
        <v>1.36E-4</v>
      </c>
      <c r="F102" s="136">
        <v>0.3</v>
      </c>
      <c r="G102" s="132">
        <v>10</v>
      </c>
      <c r="H102" s="133">
        <f>F102/G102</f>
        <v>0.03</v>
      </c>
      <c r="I102" s="134">
        <v>0.05</v>
      </c>
      <c r="J102" s="132" t="s">
        <v>14</v>
      </c>
      <c r="K102" s="135" t="s">
        <v>16</v>
      </c>
      <c r="L102" s="98"/>
    </row>
    <row r="103" spans="1:12" ht="12" customHeight="1">
      <c r="A103" s="131">
        <v>2206</v>
      </c>
      <c r="B103" s="202" t="s">
        <v>231</v>
      </c>
      <c r="C103" s="134">
        <v>0.13400000000000001</v>
      </c>
      <c r="D103" s="132">
        <v>1000</v>
      </c>
      <c r="E103" s="135">
        <f t="shared" si="15"/>
        <v>1.34E-4</v>
      </c>
      <c r="F103" s="136">
        <v>6.7000000000000004E-2</v>
      </c>
      <c r="G103" s="132">
        <v>10</v>
      </c>
      <c r="H103" s="133">
        <f>F103/G103</f>
        <v>6.7000000000000002E-3</v>
      </c>
      <c r="I103" s="134">
        <v>0.05</v>
      </c>
      <c r="J103" s="132" t="s">
        <v>14</v>
      </c>
      <c r="K103" s="135" t="s">
        <v>16</v>
      </c>
      <c r="L103" s="98"/>
    </row>
    <row r="104" spans="1:12" s="96" customFormat="1" ht="12" customHeight="1" thickBot="1">
      <c r="A104" s="203">
        <v>2207</v>
      </c>
      <c r="B104" s="204" t="s">
        <v>230</v>
      </c>
      <c r="C104" s="145">
        <f>(5.3+1.6)/2</f>
        <v>3.45</v>
      </c>
      <c r="D104" s="143">
        <v>1000</v>
      </c>
      <c r="E104" s="146">
        <f t="shared" si="15"/>
        <v>3.4500000000000004E-3</v>
      </c>
      <c r="F104" s="142"/>
      <c r="G104" s="143"/>
      <c r="H104" s="144">
        <f>E104</f>
        <v>3.4500000000000004E-3</v>
      </c>
      <c r="I104" s="145">
        <v>0.05</v>
      </c>
      <c r="J104" s="143" t="s">
        <v>14</v>
      </c>
      <c r="K104" s="146" t="s">
        <v>17</v>
      </c>
      <c r="L104" s="98"/>
    </row>
    <row r="105" spans="1:12" ht="12" customHeight="1" thickBot="1">
      <c r="A105" s="96"/>
      <c r="L105" s="98"/>
    </row>
    <row r="106" spans="1:12" s="96" customFormat="1" ht="16.5" customHeight="1" thickBot="1">
      <c r="A106" s="147"/>
      <c r="B106" s="113" t="s">
        <v>23</v>
      </c>
      <c r="C106" s="183"/>
      <c r="D106" s="183"/>
      <c r="E106" s="183"/>
      <c r="F106" s="183"/>
      <c r="G106" s="183"/>
      <c r="H106" s="183"/>
      <c r="I106" s="183"/>
      <c r="J106" s="183"/>
      <c r="K106" s="184"/>
      <c r="L106" s="98"/>
    </row>
    <row r="107" spans="1:12" ht="12" customHeight="1">
      <c r="A107" s="205">
        <v>2301</v>
      </c>
      <c r="B107" s="186" t="s">
        <v>229</v>
      </c>
      <c r="C107" s="187">
        <v>0.08</v>
      </c>
      <c r="D107" s="188">
        <v>1000</v>
      </c>
      <c r="E107" s="193">
        <f>C107/D107</f>
        <v>8.0000000000000007E-5</v>
      </c>
      <c r="F107" s="187">
        <v>6.7999999999999996E-3</v>
      </c>
      <c r="G107" s="188">
        <v>10</v>
      </c>
      <c r="H107" s="193">
        <f>F107/G107</f>
        <v>6.7999999999999994E-4</v>
      </c>
      <c r="I107" s="187">
        <v>0.05</v>
      </c>
      <c r="J107" s="188" t="s">
        <v>14</v>
      </c>
      <c r="K107" s="193" t="s">
        <v>16</v>
      </c>
      <c r="L107" s="98"/>
    </row>
    <row r="108" spans="1:12" ht="12" customHeight="1">
      <c r="A108" s="131">
        <v>2302</v>
      </c>
      <c r="B108" s="206" t="s">
        <v>228</v>
      </c>
      <c r="C108" s="127">
        <v>0.05</v>
      </c>
      <c r="D108" s="125">
        <v>1000</v>
      </c>
      <c r="E108" s="128">
        <f>C108/D108</f>
        <v>5.0000000000000002E-5</v>
      </c>
      <c r="F108" s="127">
        <v>2.5000000000000001E-2</v>
      </c>
      <c r="G108" s="125">
        <v>10</v>
      </c>
      <c r="H108" s="128">
        <f>F108/G108</f>
        <v>2.5000000000000001E-3</v>
      </c>
      <c r="I108" s="127">
        <v>0.05</v>
      </c>
      <c r="J108" s="125" t="s">
        <v>14</v>
      </c>
      <c r="K108" s="128" t="s">
        <v>16</v>
      </c>
      <c r="L108" s="98"/>
    </row>
    <row r="109" spans="1:12" ht="12" customHeight="1" outlineLevel="3">
      <c r="A109" s="131">
        <v>2303</v>
      </c>
      <c r="B109" s="131" t="s">
        <v>227</v>
      </c>
      <c r="C109" s="136">
        <v>1.91</v>
      </c>
      <c r="D109" s="132">
        <v>1000</v>
      </c>
      <c r="E109" s="133">
        <f>C109/D109</f>
        <v>1.91E-3</v>
      </c>
      <c r="F109" s="134">
        <v>1</v>
      </c>
      <c r="G109" s="132">
        <v>10</v>
      </c>
      <c r="H109" s="135">
        <f>F109/G109</f>
        <v>0.1</v>
      </c>
      <c r="I109" s="136">
        <v>0.05</v>
      </c>
      <c r="J109" s="132" t="s">
        <v>14</v>
      </c>
      <c r="K109" s="135" t="s">
        <v>17</v>
      </c>
    </row>
    <row r="110" spans="1:12" ht="12" customHeight="1" thickBot="1">
      <c r="A110" s="207">
        <v>2304</v>
      </c>
      <c r="B110" s="141" t="s">
        <v>226</v>
      </c>
      <c r="C110" s="142"/>
      <c r="D110" s="143"/>
      <c r="E110" s="144"/>
      <c r="F110" s="145">
        <v>0.69</v>
      </c>
      <c r="G110" s="143">
        <v>50</v>
      </c>
      <c r="H110" s="146">
        <f>F110/G110</f>
        <v>1.38E-2</v>
      </c>
      <c r="I110" s="142">
        <v>0.05</v>
      </c>
      <c r="J110" s="143" t="s">
        <v>14</v>
      </c>
      <c r="K110" s="146" t="s">
        <v>16</v>
      </c>
    </row>
    <row r="111" spans="1:12" ht="12" customHeight="1">
      <c r="A111" s="96"/>
      <c r="C111" s="208"/>
      <c r="D111" s="209"/>
      <c r="E111" s="210"/>
      <c r="H111" s="210"/>
      <c r="I111" s="209"/>
      <c r="J111" s="208"/>
      <c r="K111" s="208"/>
    </row>
    <row r="112" spans="1:12" ht="12" customHeight="1" thickBot="1">
      <c r="A112" s="96"/>
      <c r="C112" s="208"/>
      <c r="D112" s="209"/>
      <c r="E112" s="210"/>
      <c r="H112" s="210"/>
      <c r="I112" s="209"/>
      <c r="J112" s="208"/>
      <c r="K112" s="208"/>
    </row>
    <row r="113" spans="1:12" ht="12" customHeight="1" thickBot="1">
      <c r="A113" s="96"/>
      <c r="B113" s="120" t="s">
        <v>358</v>
      </c>
      <c r="C113" s="183"/>
      <c r="D113" s="183"/>
      <c r="E113" s="183"/>
      <c r="F113" s="183"/>
      <c r="G113" s="183"/>
      <c r="H113" s="183"/>
      <c r="I113" s="183"/>
      <c r="J113" s="183"/>
      <c r="K113" s="184"/>
    </row>
    <row r="114" spans="1:12" ht="12" customHeight="1">
      <c r="A114" s="211">
        <v>2401</v>
      </c>
      <c r="B114" s="186" t="s">
        <v>225</v>
      </c>
      <c r="C114" s="187">
        <v>0.11</v>
      </c>
      <c r="D114" s="188">
        <v>1000</v>
      </c>
      <c r="E114" s="193">
        <f t="shared" ref="E114" si="17">C114/D114</f>
        <v>1.1E-4</v>
      </c>
      <c r="F114" s="187">
        <v>0.04</v>
      </c>
      <c r="G114" s="188">
        <v>10</v>
      </c>
      <c r="H114" s="193">
        <f>F114/G114</f>
        <v>4.0000000000000001E-3</v>
      </c>
      <c r="I114" s="187">
        <v>0.5</v>
      </c>
      <c r="J114" s="188" t="s">
        <v>18</v>
      </c>
      <c r="K114" s="193" t="s">
        <v>15</v>
      </c>
    </row>
    <row r="115" spans="1:12" ht="17.100000000000001" customHeight="1">
      <c r="A115" s="131">
        <v>2402</v>
      </c>
      <c r="B115" s="149" t="s">
        <v>25</v>
      </c>
      <c r="C115" s="137">
        <v>295</v>
      </c>
      <c r="D115" s="132">
        <v>1000</v>
      </c>
      <c r="E115" s="212">
        <v>0.29499999999999998</v>
      </c>
      <c r="F115" s="137">
        <v>51</v>
      </c>
      <c r="G115" s="132">
        <v>50</v>
      </c>
      <c r="H115" s="136">
        <v>1.02</v>
      </c>
      <c r="I115" s="137">
        <v>0.05</v>
      </c>
      <c r="J115" s="132" t="s">
        <v>14</v>
      </c>
      <c r="K115" s="212" t="s">
        <v>17</v>
      </c>
    </row>
    <row r="116" spans="1:12" ht="12" customHeight="1">
      <c r="A116" s="131">
        <v>2403</v>
      </c>
      <c r="B116" s="149" t="s">
        <v>26</v>
      </c>
      <c r="C116" s="137">
        <v>0.4</v>
      </c>
      <c r="D116" s="132">
        <v>5000</v>
      </c>
      <c r="E116" s="212">
        <f t="shared" ref="E116:E130" si="18">C116/D116</f>
        <v>8.0000000000000007E-5</v>
      </c>
      <c r="F116" s="137"/>
      <c r="G116" s="132"/>
      <c r="H116" s="212">
        <f>E116</f>
        <v>8.0000000000000007E-5</v>
      </c>
      <c r="I116" s="134">
        <v>1</v>
      </c>
      <c r="J116" s="132" t="s">
        <v>27</v>
      </c>
      <c r="K116" s="135" t="s">
        <v>16</v>
      </c>
      <c r="L116" s="103"/>
    </row>
    <row r="117" spans="1:12" ht="12" customHeight="1">
      <c r="A117" s="148">
        <v>2404</v>
      </c>
      <c r="B117" s="149" t="s">
        <v>359</v>
      </c>
      <c r="C117" s="137">
        <v>0.78</v>
      </c>
      <c r="D117" s="132">
        <v>1000</v>
      </c>
      <c r="E117" s="212">
        <f t="shared" si="18"/>
        <v>7.7999999999999999E-4</v>
      </c>
      <c r="F117" s="137">
        <v>0.1</v>
      </c>
      <c r="G117" s="132">
        <v>10</v>
      </c>
      <c r="H117" s="213">
        <f>F117/G117</f>
        <v>0.01</v>
      </c>
      <c r="I117" s="134">
        <v>0.15</v>
      </c>
      <c r="J117" s="136" t="s">
        <v>14</v>
      </c>
      <c r="K117" s="135" t="s">
        <v>16</v>
      </c>
      <c r="L117" s="98"/>
    </row>
    <row r="118" spans="1:12" ht="12" customHeight="1">
      <c r="A118" s="131">
        <v>2405</v>
      </c>
      <c r="B118" s="149" t="s">
        <v>28</v>
      </c>
      <c r="C118" s="137">
        <v>4.8099999999999996</v>
      </c>
      <c r="D118" s="132">
        <v>1000</v>
      </c>
      <c r="E118" s="212">
        <v>4.7999999999999996E-3</v>
      </c>
      <c r="F118" s="137"/>
      <c r="G118" s="132"/>
      <c r="H118" s="213">
        <v>4.7999999999999996E-3</v>
      </c>
      <c r="I118" s="134">
        <v>0.05</v>
      </c>
      <c r="J118" s="136" t="s">
        <v>14</v>
      </c>
      <c r="K118" s="135" t="s">
        <v>16</v>
      </c>
      <c r="L118" s="98"/>
    </row>
    <row r="119" spans="1:12" ht="12" customHeight="1">
      <c r="A119" s="131">
        <v>2406</v>
      </c>
      <c r="B119" s="200" t="s">
        <v>29</v>
      </c>
      <c r="C119" s="137">
        <v>35</v>
      </c>
      <c r="D119" s="132">
        <v>5000</v>
      </c>
      <c r="E119" s="212">
        <f t="shared" si="18"/>
        <v>7.0000000000000001E-3</v>
      </c>
      <c r="F119" s="137"/>
      <c r="G119" s="132"/>
      <c r="H119" s="213">
        <f>E119</f>
        <v>7.0000000000000001E-3</v>
      </c>
      <c r="I119" s="134">
        <v>1</v>
      </c>
      <c r="J119" s="136" t="s">
        <v>27</v>
      </c>
      <c r="K119" s="135" t="s">
        <v>16</v>
      </c>
      <c r="L119" s="99"/>
    </row>
    <row r="120" spans="1:12" ht="12" customHeight="1">
      <c r="A120" s="131">
        <v>2407</v>
      </c>
      <c r="B120" s="149" t="s">
        <v>30</v>
      </c>
      <c r="C120" s="137">
        <v>2</v>
      </c>
      <c r="D120" s="132">
        <v>1000</v>
      </c>
      <c r="E120" s="212">
        <f t="shared" si="18"/>
        <v>2E-3</v>
      </c>
      <c r="F120" s="137"/>
      <c r="G120" s="132"/>
      <c r="H120" s="213">
        <f>E120</f>
        <v>2E-3</v>
      </c>
      <c r="I120" s="134">
        <v>0.05</v>
      </c>
      <c r="J120" s="136" t="s">
        <v>14</v>
      </c>
      <c r="K120" s="135" t="s">
        <v>16</v>
      </c>
      <c r="L120" s="98"/>
    </row>
    <row r="121" spans="1:12" s="96" customFormat="1" ht="12" customHeight="1">
      <c r="A121" s="131">
        <v>2408</v>
      </c>
      <c r="B121" s="149" t="s">
        <v>31</v>
      </c>
      <c r="C121" s="137">
        <v>0.375</v>
      </c>
      <c r="D121" s="132">
        <v>1000</v>
      </c>
      <c r="E121" s="212">
        <f t="shared" si="18"/>
        <v>3.7500000000000001E-4</v>
      </c>
      <c r="F121" s="137">
        <v>2.23E-2</v>
      </c>
      <c r="G121" s="132">
        <v>10</v>
      </c>
      <c r="H121" s="213">
        <f>F121/G121</f>
        <v>2.2300000000000002E-3</v>
      </c>
      <c r="I121" s="134">
        <v>0.05</v>
      </c>
      <c r="J121" s="132" t="s">
        <v>14</v>
      </c>
      <c r="K121" s="212" t="s">
        <v>16</v>
      </c>
      <c r="L121" s="99"/>
    </row>
    <row r="122" spans="1:12" ht="12" customHeight="1">
      <c r="A122" s="131">
        <v>2410</v>
      </c>
      <c r="B122" s="149" t="s">
        <v>224</v>
      </c>
      <c r="C122" s="137">
        <v>4.8000000000000001E-2</v>
      </c>
      <c r="D122" s="132">
        <v>1000</v>
      </c>
      <c r="E122" s="212">
        <f t="shared" si="18"/>
        <v>4.8000000000000001E-5</v>
      </c>
      <c r="F122" s="137">
        <v>1.1999999999999999E-3</v>
      </c>
      <c r="G122" s="132">
        <v>10</v>
      </c>
      <c r="H122" s="213">
        <f t="shared" ref="H122" si="19">F122/G122</f>
        <v>1.1999999999999999E-4</v>
      </c>
      <c r="I122" s="134">
        <v>0.5</v>
      </c>
      <c r="J122" s="132" t="s">
        <v>18</v>
      </c>
      <c r="K122" s="212" t="s">
        <v>16</v>
      </c>
      <c r="L122" s="99"/>
    </row>
    <row r="123" spans="1:12" s="96" customFormat="1" ht="12" customHeight="1">
      <c r="A123" s="131">
        <v>2411</v>
      </c>
      <c r="B123" s="149" t="s">
        <v>223</v>
      </c>
      <c r="C123" s="137">
        <v>0.16</v>
      </c>
      <c r="D123" s="132">
        <v>1000</v>
      </c>
      <c r="E123" s="212">
        <f t="shared" si="18"/>
        <v>1.6000000000000001E-4</v>
      </c>
      <c r="F123" s="137">
        <v>0.03</v>
      </c>
      <c r="G123" s="132">
        <v>10</v>
      </c>
      <c r="H123" s="213">
        <f>F123/G123</f>
        <v>3.0000000000000001E-3</v>
      </c>
      <c r="I123" s="134">
        <v>0.5</v>
      </c>
      <c r="J123" s="132" t="s">
        <v>18</v>
      </c>
      <c r="K123" s="212" t="s">
        <v>16</v>
      </c>
      <c r="L123" s="98"/>
    </row>
    <row r="124" spans="1:12" s="96" customFormat="1" ht="12" customHeight="1">
      <c r="A124" s="131">
        <v>2412</v>
      </c>
      <c r="B124" s="149" t="s">
        <v>32</v>
      </c>
      <c r="C124" s="137">
        <v>0.15</v>
      </c>
      <c r="D124" s="132">
        <v>1000</v>
      </c>
      <c r="E124" s="212">
        <f t="shared" si="18"/>
        <v>1.4999999999999999E-4</v>
      </c>
      <c r="F124" s="137"/>
      <c r="G124" s="132"/>
      <c r="H124" s="213">
        <f>E124</f>
        <v>1.4999999999999999E-4</v>
      </c>
      <c r="I124" s="134">
        <v>0.05</v>
      </c>
      <c r="J124" s="136" t="s">
        <v>14</v>
      </c>
      <c r="K124" s="135" t="s">
        <v>16</v>
      </c>
      <c r="L124" s="98"/>
    </row>
    <row r="125" spans="1:12" ht="12" customHeight="1">
      <c r="A125" s="131">
        <v>2413</v>
      </c>
      <c r="B125" s="149" t="s">
        <v>33</v>
      </c>
      <c r="C125" s="137">
        <v>15.4</v>
      </c>
      <c r="D125" s="132">
        <v>5000</v>
      </c>
      <c r="E125" s="212">
        <f t="shared" si="18"/>
        <v>3.0800000000000003E-3</v>
      </c>
      <c r="F125" s="137"/>
      <c r="G125" s="132"/>
      <c r="H125" s="213">
        <f>E125</f>
        <v>3.0800000000000003E-3</v>
      </c>
      <c r="I125" s="134">
        <v>0.05</v>
      </c>
      <c r="J125" s="136" t="s">
        <v>14</v>
      </c>
      <c r="K125" s="135" t="s">
        <v>15</v>
      </c>
      <c r="L125" s="98"/>
    </row>
    <row r="126" spans="1:12" ht="12" customHeight="1">
      <c r="A126" s="131">
        <v>2414</v>
      </c>
      <c r="B126" s="200" t="s">
        <v>34</v>
      </c>
      <c r="C126" s="137">
        <v>1.1000000000000001</v>
      </c>
      <c r="D126" s="132">
        <v>1000</v>
      </c>
      <c r="E126" s="212">
        <f t="shared" si="18"/>
        <v>1.1000000000000001E-3</v>
      </c>
      <c r="F126" s="137">
        <v>8.9999999999999993E-3</v>
      </c>
      <c r="G126" s="132">
        <v>10</v>
      </c>
      <c r="H126" s="213">
        <f>F126/G126</f>
        <v>8.9999999999999998E-4</v>
      </c>
      <c r="I126" s="134">
        <v>0.05</v>
      </c>
      <c r="J126" s="132" t="s">
        <v>14</v>
      </c>
      <c r="K126" s="212" t="s">
        <v>16</v>
      </c>
      <c r="L126" s="98" t="s">
        <v>288</v>
      </c>
    </row>
    <row r="127" spans="1:12" ht="12" customHeight="1">
      <c r="A127" s="131">
        <v>2415</v>
      </c>
      <c r="B127" s="149" t="s">
        <v>35</v>
      </c>
      <c r="C127" s="137">
        <v>24.8</v>
      </c>
      <c r="D127" s="132">
        <v>1000</v>
      </c>
      <c r="E127" s="212">
        <f t="shared" si="18"/>
        <v>2.4799999999999999E-2</v>
      </c>
      <c r="F127" s="137">
        <v>0.09</v>
      </c>
      <c r="G127" s="132">
        <v>50</v>
      </c>
      <c r="H127" s="213">
        <f>F127/G127</f>
        <v>1.8E-3</v>
      </c>
      <c r="I127" s="134">
        <v>0.05</v>
      </c>
      <c r="J127" s="132" t="s">
        <v>14</v>
      </c>
      <c r="K127" s="212" t="s">
        <v>17</v>
      </c>
      <c r="L127" s="98"/>
    </row>
    <row r="128" spans="1:12" ht="12" customHeight="1">
      <c r="A128" s="131">
        <v>2416</v>
      </c>
      <c r="B128" s="149" t="s">
        <v>36</v>
      </c>
      <c r="C128" s="137">
        <v>36.5</v>
      </c>
      <c r="D128" s="132">
        <v>5000</v>
      </c>
      <c r="E128" s="212">
        <f t="shared" si="18"/>
        <v>7.3000000000000001E-3</v>
      </c>
      <c r="F128" s="137"/>
      <c r="G128" s="132"/>
      <c r="H128" s="213">
        <f t="shared" ref="H128" si="20">E128</f>
        <v>7.3000000000000001E-3</v>
      </c>
      <c r="I128" s="134">
        <v>1</v>
      </c>
      <c r="J128" s="136" t="s">
        <v>16</v>
      </c>
      <c r="K128" s="135" t="s">
        <v>16</v>
      </c>
      <c r="L128" s="98"/>
    </row>
    <row r="129" spans="1:12" ht="12" customHeight="1">
      <c r="A129" s="131">
        <v>2418</v>
      </c>
      <c r="B129" s="149" t="s">
        <v>38</v>
      </c>
      <c r="C129" s="137">
        <v>1.4E-3</v>
      </c>
      <c r="D129" s="132">
        <v>1000</v>
      </c>
      <c r="E129" s="212">
        <f t="shared" si="18"/>
        <v>1.3999999999999999E-6</v>
      </c>
      <c r="F129" s="137">
        <v>6.8999999999999997E-4</v>
      </c>
      <c r="G129" s="132">
        <v>10</v>
      </c>
      <c r="H129" s="213">
        <f>F129/G129</f>
        <v>6.8999999999999997E-5</v>
      </c>
      <c r="I129" s="134">
        <v>0.5</v>
      </c>
      <c r="J129" s="136" t="s">
        <v>18</v>
      </c>
      <c r="K129" s="135" t="s">
        <v>16</v>
      </c>
      <c r="L129" s="98"/>
    </row>
    <row r="130" spans="1:12" ht="12" customHeight="1">
      <c r="A130" s="131">
        <v>2419</v>
      </c>
      <c r="B130" s="149" t="s">
        <v>110</v>
      </c>
      <c r="C130" s="137">
        <v>291</v>
      </c>
      <c r="D130" s="132">
        <v>1000</v>
      </c>
      <c r="E130" s="212">
        <f t="shared" si="18"/>
        <v>0.29099999999999998</v>
      </c>
      <c r="F130" s="137">
        <v>9.43</v>
      </c>
      <c r="G130" s="132">
        <v>10</v>
      </c>
      <c r="H130" s="213">
        <f>+F130/G130</f>
        <v>0.94299999999999995</v>
      </c>
      <c r="I130" s="134">
        <v>0.05</v>
      </c>
      <c r="J130" s="136" t="s">
        <v>14</v>
      </c>
      <c r="K130" s="135" t="s">
        <v>16</v>
      </c>
      <c r="L130" s="98"/>
    </row>
    <row r="131" spans="1:12" ht="12" customHeight="1">
      <c r="A131" s="131">
        <v>2420</v>
      </c>
      <c r="B131" s="149" t="s">
        <v>221</v>
      </c>
      <c r="C131" s="214">
        <v>24.1</v>
      </c>
      <c r="D131" s="153">
        <v>1000</v>
      </c>
      <c r="E131" s="215">
        <f>C131/D131</f>
        <v>2.41E-2</v>
      </c>
      <c r="F131" s="134"/>
      <c r="G131" s="132"/>
      <c r="H131" s="216">
        <f>E131</f>
        <v>2.41E-2</v>
      </c>
      <c r="I131" s="155">
        <v>0.05</v>
      </c>
      <c r="J131" s="152" t="s">
        <v>14</v>
      </c>
      <c r="K131" s="135" t="s">
        <v>16</v>
      </c>
      <c r="L131" s="98"/>
    </row>
    <row r="132" spans="1:12" ht="12" customHeight="1">
      <c r="A132" s="131">
        <v>2421</v>
      </c>
      <c r="B132" s="149" t="s">
        <v>220</v>
      </c>
      <c r="C132" s="214">
        <v>2.7E-2</v>
      </c>
      <c r="D132" s="153">
        <v>1000</v>
      </c>
      <c r="E132" s="215">
        <f>C132/D132</f>
        <v>2.6999999999999999E-5</v>
      </c>
      <c r="F132" s="134">
        <v>8.5000000000000006E-3</v>
      </c>
      <c r="G132" s="132">
        <v>50</v>
      </c>
      <c r="H132" s="213">
        <f>F132/G132</f>
        <v>1.7000000000000001E-4</v>
      </c>
      <c r="I132" s="155">
        <v>0.05</v>
      </c>
      <c r="J132" s="152" t="s">
        <v>14</v>
      </c>
      <c r="K132" s="135" t="s">
        <v>16</v>
      </c>
      <c r="L132" s="98"/>
    </row>
    <row r="133" spans="1:12" ht="12" customHeight="1" thickBot="1">
      <c r="A133" s="203">
        <v>2422</v>
      </c>
      <c r="B133" s="217" t="s">
        <v>219</v>
      </c>
      <c r="C133" s="145">
        <v>100</v>
      </c>
      <c r="D133" s="143">
        <v>1000</v>
      </c>
      <c r="E133" s="218">
        <f>C133/D133</f>
        <v>0.1</v>
      </c>
      <c r="F133" s="145"/>
      <c r="G133" s="143"/>
      <c r="H133" s="219">
        <v>0.1</v>
      </c>
      <c r="I133" s="145">
        <v>0.05</v>
      </c>
      <c r="J133" s="142" t="s">
        <v>14</v>
      </c>
      <c r="K133" s="146" t="s">
        <v>16</v>
      </c>
      <c r="L133" s="98"/>
    </row>
    <row r="134" spans="1:12" s="96" customFormat="1" ht="12" customHeight="1">
      <c r="B134" s="91"/>
      <c r="C134" s="92"/>
      <c r="D134" s="92"/>
      <c r="E134" s="92"/>
      <c r="F134" s="92"/>
      <c r="G134" s="92"/>
      <c r="H134" s="92"/>
      <c r="I134" s="92"/>
      <c r="J134" s="92"/>
      <c r="K134" s="92"/>
      <c r="L134" s="98"/>
    </row>
    <row r="135" spans="1:12" ht="12" customHeight="1">
      <c r="A135" s="96"/>
    </row>
    <row r="136" spans="1:12" ht="12" customHeight="1" thickBot="1">
      <c r="A136" s="96"/>
      <c r="C136" s="208"/>
      <c r="D136" s="209"/>
      <c r="E136" s="210"/>
      <c r="H136" s="210"/>
      <c r="I136" s="209"/>
      <c r="J136" s="208"/>
      <c r="K136" s="208"/>
      <c r="L136" s="98"/>
    </row>
    <row r="137" spans="1:12" ht="16.5" customHeight="1" thickBot="1">
      <c r="A137" s="96"/>
      <c r="B137" s="120" t="s">
        <v>360</v>
      </c>
      <c r="C137" s="121"/>
      <c r="D137" s="121"/>
      <c r="E137" s="121"/>
      <c r="F137" s="121"/>
      <c r="G137" s="121"/>
      <c r="H137" s="121"/>
      <c r="I137" s="121"/>
      <c r="J137" s="121"/>
      <c r="K137" s="122"/>
      <c r="L137" s="98"/>
    </row>
    <row r="138" spans="1:12" ht="12" customHeight="1">
      <c r="A138" s="131">
        <v>2502</v>
      </c>
      <c r="B138" s="149" t="s">
        <v>361</v>
      </c>
      <c r="C138" s="137">
        <v>100</v>
      </c>
      <c r="D138" s="132">
        <v>1000</v>
      </c>
      <c r="E138" s="212">
        <v>0.1</v>
      </c>
      <c r="F138" s="213">
        <v>100</v>
      </c>
      <c r="G138" s="132">
        <v>10</v>
      </c>
      <c r="H138" s="213">
        <v>10</v>
      </c>
      <c r="I138" s="134">
        <v>1</v>
      </c>
      <c r="J138" s="132" t="s">
        <v>27</v>
      </c>
      <c r="K138" s="212" t="s">
        <v>16</v>
      </c>
      <c r="L138" s="98"/>
    </row>
    <row r="139" spans="1:12" ht="12" customHeight="1">
      <c r="A139" s="148">
        <v>2503</v>
      </c>
      <c r="B139" s="149" t="s">
        <v>362</v>
      </c>
      <c r="C139" s="137">
        <v>885</v>
      </c>
      <c r="D139" s="132">
        <v>5000</v>
      </c>
      <c r="E139" s="212">
        <f t="shared" ref="E139:E148" si="21">C139/D139</f>
        <v>0.17699999999999999</v>
      </c>
      <c r="F139" s="213"/>
      <c r="G139" s="132"/>
      <c r="H139" s="213">
        <f>E139</f>
        <v>0.17699999999999999</v>
      </c>
      <c r="I139" s="134">
        <v>0.05</v>
      </c>
      <c r="J139" s="132" t="s">
        <v>14</v>
      </c>
      <c r="K139" s="212" t="s">
        <v>17</v>
      </c>
      <c r="L139" s="98"/>
    </row>
    <row r="140" spans="1:12" ht="12" customHeight="1" outlineLevel="1">
      <c r="A140" s="131">
        <v>2504</v>
      </c>
      <c r="B140" s="149" t="s">
        <v>40</v>
      </c>
      <c r="C140" s="137">
        <v>160</v>
      </c>
      <c r="D140" s="132">
        <v>1000</v>
      </c>
      <c r="E140" s="212">
        <f t="shared" si="21"/>
        <v>0.16</v>
      </c>
      <c r="F140" s="213"/>
      <c r="G140" s="132"/>
      <c r="H140" s="213">
        <v>0.16</v>
      </c>
      <c r="I140" s="134">
        <v>0.05</v>
      </c>
      <c r="J140" s="132" t="s">
        <v>37</v>
      </c>
      <c r="K140" s="212" t="s">
        <v>37</v>
      </c>
      <c r="L140" s="98"/>
    </row>
    <row r="141" spans="1:12" ht="12" customHeight="1" outlineLevel="1">
      <c r="A141" s="131">
        <v>2505</v>
      </c>
      <c r="B141" s="149" t="s">
        <v>41</v>
      </c>
      <c r="C141" s="137">
        <v>100</v>
      </c>
      <c r="D141" s="132">
        <v>1000</v>
      </c>
      <c r="E141" s="212">
        <f>C141/D141</f>
        <v>0.1</v>
      </c>
      <c r="F141" s="213">
        <v>100</v>
      </c>
      <c r="G141" s="132">
        <v>50</v>
      </c>
      <c r="H141" s="213">
        <f>F141/G141</f>
        <v>2</v>
      </c>
      <c r="I141" s="134">
        <v>1</v>
      </c>
      <c r="J141" s="132" t="s">
        <v>37</v>
      </c>
      <c r="K141" s="212" t="s">
        <v>37</v>
      </c>
      <c r="L141" s="98" t="s">
        <v>289</v>
      </c>
    </row>
    <row r="142" spans="1:12" ht="12" customHeight="1" outlineLevel="1">
      <c r="A142" s="131">
        <v>2506</v>
      </c>
      <c r="B142" s="149" t="s">
        <v>42</v>
      </c>
      <c r="C142" s="137">
        <v>825</v>
      </c>
      <c r="D142" s="132">
        <v>1000</v>
      </c>
      <c r="E142" s="212">
        <f t="shared" si="21"/>
        <v>0.82499999999999996</v>
      </c>
      <c r="F142" s="213">
        <v>80</v>
      </c>
      <c r="G142" s="132">
        <v>50</v>
      </c>
      <c r="H142" s="213">
        <f>F142/G142</f>
        <v>1.6</v>
      </c>
      <c r="I142" s="134">
        <v>0.05</v>
      </c>
      <c r="J142" s="132" t="s">
        <v>14</v>
      </c>
      <c r="K142" s="212" t="s">
        <v>17</v>
      </c>
      <c r="L142" s="98"/>
    </row>
    <row r="143" spans="1:12" ht="12" customHeight="1">
      <c r="A143" s="220">
        <v>2507</v>
      </c>
      <c r="B143" s="149" t="s">
        <v>218</v>
      </c>
      <c r="C143" s="137">
        <v>40</v>
      </c>
      <c r="D143" s="132">
        <v>1000</v>
      </c>
      <c r="E143" s="212">
        <f t="shared" si="21"/>
        <v>0.04</v>
      </c>
      <c r="F143" s="213">
        <v>12</v>
      </c>
      <c r="G143" s="132">
        <v>10</v>
      </c>
      <c r="H143" s="213">
        <f t="shared" ref="H143:H150" si="22">F143/G143</f>
        <v>1.2</v>
      </c>
      <c r="I143" s="134">
        <v>1</v>
      </c>
      <c r="J143" s="132" t="s">
        <v>27</v>
      </c>
      <c r="K143" s="212" t="s">
        <v>15</v>
      </c>
      <c r="L143" s="98"/>
    </row>
    <row r="144" spans="1:12" ht="12" customHeight="1" outlineLevel="1">
      <c r="A144" s="220">
        <v>2508</v>
      </c>
      <c r="B144" s="149" t="s">
        <v>217</v>
      </c>
      <c r="C144" s="137">
        <v>100</v>
      </c>
      <c r="D144" s="132">
        <v>1000</v>
      </c>
      <c r="E144" s="212">
        <f t="shared" si="21"/>
        <v>0.1</v>
      </c>
      <c r="F144" s="213">
        <v>5.8</v>
      </c>
      <c r="G144" s="132">
        <v>10</v>
      </c>
      <c r="H144" s="213">
        <f t="shared" si="22"/>
        <v>0.57999999999999996</v>
      </c>
      <c r="I144" s="134">
        <v>1</v>
      </c>
      <c r="J144" s="132" t="s">
        <v>27</v>
      </c>
      <c r="K144" s="212" t="s">
        <v>15</v>
      </c>
      <c r="L144" s="98"/>
    </row>
    <row r="145" spans="1:12" ht="12" customHeight="1">
      <c r="A145" s="131">
        <v>2509</v>
      </c>
      <c r="B145" s="149" t="s">
        <v>43</v>
      </c>
      <c r="C145" s="137">
        <v>494</v>
      </c>
      <c r="D145" s="132">
        <v>1000</v>
      </c>
      <c r="E145" s="212">
        <f t="shared" si="21"/>
        <v>0.49399999999999999</v>
      </c>
      <c r="F145" s="213">
        <v>64</v>
      </c>
      <c r="G145" s="132">
        <v>50</v>
      </c>
      <c r="H145" s="213">
        <f t="shared" si="22"/>
        <v>1.28</v>
      </c>
      <c r="I145" s="134">
        <v>0.05</v>
      </c>
      <c r="J145" s="132" t="s">
        <v>14</v>
      </c>
      <c r="K145" s="212" t="s">
        <v>15</v>
      </c>
      <c r="L145" s="98"/>
    </row>
    <row r="146" spans="1:12" ht="12" customHeight="1" outlineLevel="1">
      <c r="A146" s="131">
        <v>2510</v>
      </c>
      <c r="B146" s="149" t="s">
        <v>216</v>
      </c>
      <c r="C146" s="137">
        <v>100</v>
      </c>
      <c r="D146" s="132">
        <v>1000</v>
      </c>
      <c r="E146" s="212">
        <f t="shared" si="21"/>
        <v>0.1</v>
      </c>
      <c r="F146" s="213">
        <v>100</v>
      </c>
      <c r="G146" s="132">
        <v>10</v>
      </c>
      <c r="H146" s="213">
        <f t="shared" si="22"/>
        <v>10</v>
      </c>
      <c r="I146" s="134">
        <v>0.05</v>
      </c>
      <c r="J146" s="132" t="s">
        <v>14</v>
      </c>
      <c r="K146" s="212" t="s">
        <v>17</v>
      </c>
      <c r="L146" s="98"/>
    </row>
    <row r="147" spans="1:12" ht="12" customHeight="1" outlineLevel="1">
      <c r="A147" s="131">
        <v>2511</v>
      </c>
      <c r="B147" s="149" t="s">
        <v>44</v>
      </c>
      <c r="C147" s="137">
        <v>121</v>
      </c>
      <c r="D147" s="132">
        <v>1000</v>
      </c>
      <c r="E147" s="212">
        <f t="shared" si="21"/>
        <v>0.121</v>
      </c>
      <c r="F147" s="213">
        <v>22</v>
      </c>
      <c r="G147" s="132">
        <v>50</v>
      </c>
      <c r="H147" s="213">
        <f t="shared" si="22"/>
        <v>0.44</v>
      </c>
      <c r="I147" s="134">
        <v>0.5</v>
      </c>
      <c r="J147" s="132" t="s">
        <v>18</v>
      </c>
      <c r="K147" s="212" t="s">
        <v>15</v>
      </c>
      <c r="L147" s="98"/>
    </row>
    <row r="148" spans="1:12" ht="12" customHeight="1" outlineLevel="1">
      <c r="A148" s="131">
        <v>2512</v>
      </c>
      <c r="B148" s="149" t="s">
        <v>215</v>
      </c>
      <c r="C148" s="137">
        <v>650</v>
      </c>
      <c r="D148" s="132">
        <v>1000</v>
      </c>
      <c r="E148" s="212">
        <f t="shared" si="21"/>
        <v>0.65</v>
      </c>
      <c r="F148" s="213">
        <v>25</v>
      </c>
      <c r="G148" s="132">
        <v>50</v>
      </c>
      <c r="H148" s="213">
        <f t="shared" si="22"/>
        <v>0.5</v>
      </c>
      <c r="I148" s="134">
        <v>1</v>
      </c>
      <c r="J148" s="132" t="s">
        <v>27</v>
      </c>
      <c r="K148" s="212" t="s">
        <v>15</v>
      </c>
      <c r="L148" s="98"/>
    </row>
    <row r="149" spans="1:12" ht="12" customHeight="1">
      <c r="A149" s="131">
        <v>2513</v>
      </c>
      <c r="B149" s="149" t="s">
        <v>45</v>
      </c>
      <c r="C149" s="137">
        <v>5.5</v>
      </c>
      <c r="D149" s="132">
        <v>1000</v>
      </c>
      <c r="E149" s="212">
        <f>C149/D149</f>
        <v>5.4999999999999997E-3</v>
      </c>
      <c r="F149" s="213">
        <v>0.66</v>
      </c>
      <c r="G149" s="132">
        <v>10</v>
      </c>
      <c r="H149" s="213">
        <f t="shared" si="22"/>
        <v>6.6000000000000003E-2</v>
      </c>
      <c r="I149" s="134">
        <v>0.05</v>
      </c>
      <c r="J149" s="132" t="s">
        <v>14</v>
      </c>
      <c r="K149" s="212" t="s">
        <v>15</v>
      </c>
      <c r="L149" s="98"/>
    </row>
    <row r="150" spans="1:12" s="96" customFormat="1" ht="12" customHeight="1">
      <c r="A150" s="131">
        <v>2514</v>
      </c>
      <c r="B150" s="149" t="s">
        <v>214</v>
      </c>
      <c r="C150" s="137">
        <v>1000</v>
      </c>
      <c r="D150" s="132">
        <v>1000</v>
      </c>
      <c r="E150" s="212">
        <f>C150/D150</f>
        <v>1</v>
      </c>
      <c r="F150" s="213">
        <v>423</v>
      </c>
      <c r="G150" s="132">
        <v>10</v>
      </c>
      <c r="H150" s="213">
        <f t="shared" si="22"/>
        <v>42.3</v>
      </c>
      <c r="I150" s="134">
        <v>0.5</v>
      </c>
      <c r="J150" s="132" t="s">
        <v>18</v>
      </c>
      <c r="K150" s="212" t="s">
        <v>15</v>
      </c>
      <c r="L150" s="98" t="s">
        <v>290</v>
      </c>
    </row>
    <row r="151" spans="1:12" s="96" customFormat="1" ht="12" customHeight="1">
      <c r="A151" s="131">
        <v>2515</v>
      </c>
      <c r="B151" s="149" t="s">
        <v>46</v>
      </c>
      <c r="C151" s="137"/>
      <c r="D151" s="132"/>
      <c r="E151" s="212">
        <v>10</v>
      </c>
      <c r="F151" s="213"/>
      <c r="G151" s="132"/>
      <c r="H151" s="213">
        <v>10</v>
      </c>
      <c r="I151" s="134">
        <v>1</v>
      </c>
      <c r="J151" s="132" t="s">
        <v>37</v>
      </c>
      <c r="K151" s="212" t="s">
        <v>37</v>
      </c>
      <c r="L151" s="98"/>
    </row>
    <row r="152" spans="1:12" ht="12" customHeight="1">
      <c r="A152" s="131">
        <v>2516</v>
      </c>
      <c r="B152" s="149" t="s">
        <v>47</v>
      </c>
      <c r="C152" s="137"/>
      <c r="D152" s="132"/>
      <c r="E152" s="212">
        <v>10</v>
      </c>
      <c r="F152" s="213"/>
      <c r="G152" s="132"/>
      <c r="H152" s="213">
        <v>10</v>
      </c>
      <c r="I152" s="134">
        <v>0.05</v>
      </c>
      <c r="J152" s="132" t="s">
        <v>37</v>
      </c>
      <c r="K152" s="212" t="s">
        <v>37</v>
      </c>
      <c r="L152" s="98"/>
    </row>
    <row r="153" spans="1:12" ht="12" customHeight="1">
      <c r="A153" s="131">
        <v>2517</v>
      </c>
      <c r="B153" s="221" t="s">
        <v>213</v>
      </c>
      <c r="C153" s="137">
        <v>100</v>
      </c>
      <c r="D153" s="132">
        <v>1000</v>
      </c>
      <c r="E153" s="212">
        <f t="shared" ref="E153:E155" si="23">C153/D153</f>
        <v>0.1</v>
      </c>
      <c r="F153" s="213"/>
      <c r="G153" s="132"/>
      <c r="H153" s="213">
        <f t="shared" ref="H153:H154" si="24">E153</f>
        <v>0.1</v>
      </c>
      <c r="I153" s="134">
        <v>0.05</v>
      </c>
      <c r="J153" s="132" t="s">
        <v>14</v>
      </c>
      <c r="K153" s="212" t="s">
        <v>17</v>
      </c>
      <c r="L153" s="98"/>
    </row>
    <row r="154" spans="1:12" s="96" customFormat="1" ht="12" customHeight="1">
      <c r="A154" s="131">
        <v>2518</v>
      </c>
      <c r="B154" s="221" t="s">
        <v>212</v>
      </c>
      <c r="C154" s="137">
        <v>100</v>
      </c>
      <c r="D154" s="132">
        <v>1000</v>
      </c>
      <c r="E154" s="212">
        <f t="shared" si="23"/>
        <v>0.1</v>
      </c>
      <c r="F154" s="213"/>
      <c r="G154" s="132"/>
      <c r="H154" s="213">
        <f t="shared" si="24"/>
        <v>0.1</v>
      </c>
      <c r="I154" s="134">
        <v>0.05</v>
      </c>
      <c r="J154" s="132" t="s">
        <v>14</v>
      </c>
      <c r="K154" s="212" t="s">
        <v>17</v>
      </c>
      <c r="L154" s="98"/>
    </row>
    <row r="155" spans="1:12" s="96" customFormat="1" ht="12" customHeight="1">
      <c r="A155" s="131">
        <v>2519</v>
      </c>
      <c r="B155" s="202" t="s">
        <v>211</v>
      </c>
      <c r="C155" s="137">
        <v>3.6</v>
      </c>
      <c r="D155" s="132">
        <v>1000</v>
      </c>
      <c r="E155" s="212">
        <f t="shared" si="23"/>
        <v>3.5999999999999999E-3</v>
      </c>
      <c r="F155" s="213">
        <v>0.47</v>
      </c>
      <c r="G155" s="132">
        <v>10</v>
      </c>
      <c r="H155" s="213">
        <f>F155/G155</f>
        <v>4.7E-2</v>
      </c>
      <c r="I155" s="134">
        <v>0.05</v>
      </c>
      <c r="J155" s="132" t="s">
        <v>14</v>
      </c>
      <c r="K155" s="212" t="s">
        <v>16</v>
      </c>
      <c r="L155" s="98"/>
    </row>
    <row r="156" spans="1:12" ht="12" customHeight="1">
      <c r="A156" s="148">
        <v>2520</v>
      </c>
      <c r="B156" s="202" t="s">
        <v>363</v>
      </c>
      <c r="C156" s="137">
        <v>100</v>
      </c>
      <c r="D156" s="132">
        <v>1000</v>
      </c>
      <c r="E156" s="212">
        <v>0.1</v>
      </c>
      <c r="F156" s="213">
        <v>100</v>
      </c>
      <c r="G156" s="132">
        <v>50</v>
      </c>
      <c r="H156" s="213">
        <v>2</v>
      </c>
      <c r="I156" s="134">
        <v>0.05</v>
      </c>
      <c r="J156" s="132" t="s">
        <v>14</v>
      </c>
      <c r="K156" s="212" t="s">
        <v>17</v>
      </c>
      <c r="L156" s="98"/>
    </row>
    <row r="157" spans="1:12" s="96" customFormat="1" ht="12" customHeight="1">
      <c r="A157" s="131">
        <v>2521</v>
      </c>
      <c r="B157" s="149" t="s">
        <v>364</v>
      </c>
      <c r="C157" s="137">
        <v>21</v>
      </c>
      <c r="D157" s="132">
        <v>10000</v>
      </c>
      <c r="E157" s="212">
        <f>C157/D157</f>
        <v>2.0999999999999999E-3</v>
      </c>
      <c r="F157" s="213"/>
      <c r="G157" s="132"/>
      <c r="H157" s="213">
        <f>+E157</f>
        <v>2.0999999999999999E-3</v>
      </c>
      <c r="I157" s="134">
        <v>0.05</v>
      </c>
      <c r="J157" s="132" t="s">
        <v>14</v>
      </c>
      <c r="K157" s="212" t="s">
        <v>17</v>
      </c>
      <c r="L157" s="98"/>
    </row>
    <row r="158" spans="1:12" ht="12" customHeight="1">
      <c r="A158" s="131">
        <v>2522</v>
      </c>
      <c r="B158" s="149" t="s">
        <v>210</v>
      </c>
      <c r="C158" s="222">
        <v>100</v>
      </c>
      <c r="D158" s="125">
        <v>1000</v>
      </c>
      <c r="E158" s="223">
        <f>C158/D158</f>
        <v>0.1</v>
      </c>
      <c r="F158" s="224"/>
      <c r="G158" s="125"/>
      <c r="H158" s="224">
        <f>E158</f>
        <v>0.1</v>
      </c>
      <c r="I158" s="127">
        <v>0.05</v>
      </c>
      <c r="J158" s="125" t="s">
        <v>14</v>
      </c>
      <c r="K158" s="223" t="s">
        <v>16</v>
      </c>
      <c r="L158" s="98"/>
    </row>
    <row r="159" spans="1:12" ht="12" customHeight="1">
      <c r="A159" s="131">
        <v>2523</v>
      </c>
      <c r="B159" s="149" t="s">
        <v>209</v>
      </c>
      <c r="C159" s="222">
        <v>207</v>
      </c>
      <c r="D159" s="125">
        <v>1000</v>
      </c>
      <c r="E159" s="223">
        <f>C159/D159</f>
        <v>0.20699999999999999</v>
      </c>
      <c r="F159" s="224"/>
      <c r="G159" s="125"/>
      <c r="H159" s="224">
        <f>E159</f>
        <v>0.20699999999999999</v>
      </c>
      <c r="I159" s="127">
        <v>1</v>
      </c>
      <c r="J159" s="125" t="s">
        <v>37</v>
      </c>
      <c r="K159" s="223" t="s">
        <v>37</v>
      </c>
      <c r="L159" s="98"/>
    </row>
    <row r="160" spans="1:12" ht="12" customHeight="1">
      <c r="A160" s="131">
        <v>2524</v>
      </c>
      <c r="B160" s="149" t="s">
        <v>48</v>
      </c>
      <c r="C160" s="137">
        <v>410</v>
      </c>
      <c r="D160" s="132">
        <v>1000</v>
      </c>
      <c r="E160" s="212">
        <f t="shared" ref="E160:E161" si="25">C160/D160</f>
        <v>0.41</v>
      </c>
      <c r="F160" s="213"/>
      <c r="G160" s="132"/>
      <c r="H160" s="213">
        <f t="shared" ref="H160:H161" si="26">E160</f>
        <v>0.41</v>
      </c>
      <c r="I160" s="134">
        <v>0.05</v>
      </c>
      <c r="J160" s="132" t="s">
        <v>14</v>
      </c>
      <c r="K160" s="212" t="s">
        <v>15</v>
      </c>
      <c r="L160" s="98"/>
    </row>
    <row r="161" spans="1:12" s="96" customFormat="1" ht="12" customHeight="1">
      <c r="A161" s="131">
        <v>2525</v>
      </c>
      <c r="B161" s="149" t="s">
        <v>49</v>
      </c>
      <c r="C161" s="137">
        <v>14</v>
      </c>
      <c r="D161" s="132">
        <v>1000</v>
      </c>
      <c r="E161" s="212">
        <f t="shared" si="25"/>
        <v>1.4E-2</v>
      </c>
      <c r="F161" s="213"/>
      <c r="G161" s="132"/>
      <c r="H161" s="213">
        <f t="shared" si="26"/>
        <v>1.4E-2</v>
      </c>
      <c r="I161" s="134">
        <v>1</v>
      </c>
      <c r="J161" s="132" t="s">
        <v>37</v>
      </c>
      <c r="K161" s="212" t="s">
        <v>37</v>
      </c>
      <c r="L161" s="98"/>
    </row>
    <row r="162" spans="1:12" s="96" customFormat="1" ht="12" customHeight="1">
      <c r="A162" s="131">
        <v>2526</v>
      </c>
      <c r="B162" s="149" t="s">
        <v>208</v>
      </c>
      <c r="C162" s="137">
        <v>4.9000000000000004</v>
      </c>
      <c r="D162" s="132">
        <v>1000</v>
      </c>
      <c r="E162" s="212">
        <f>C162/D162</f>
        <v>4.9000000000000007E-3</v>
      </c>
      <c r="F162" s="213">
        <v>0.7</v>
      </c>
      <c r="G162" s="132">
        <v>50</v>
      </c>
      <c r="H162" s="213">
        <f>F162/G162</f>
        <v>1.3999999999999999E-2</v>
      </c>
      <c r="I162" s="134">
        <v>0.01</v>
      </c>
      <c r="J162" s="132" t="s">
        <v>37</v>
      </c>
      <c r="K162" s="212" t="s">
        <v>37</v>
      </c>
      <c r="L162" s="98"/>
    </row>
    <row r="163" spans="1:12" s="96" customFormat="1" ht="12" customHeight="1">
      <c r="A163" s="131">
        <v>2527</v>
      </c>
      <c r="B163" s="149" t="s">
        <v>207</v>
      </c>
      <c r="C163" s="137">
        <v>2.4</v>
      </c>
      <c r="D163" s="132">
        <v>1000</v>
      </c>
      <c r="E163" s="212">
        <f>C163/D163</f>
        <v>2.3999999999999998E-3</v>
      </c>
      <c r="F163" s="213">
        <v>0.22</v>
      </c>
      <c r="G163" s="132">
        <v>50</v>
      </c>
      <c r="H163" s="213">
        <f>F163/G163</f>
        <v>4.4000000000000003E-3</v>
      </c>
      <c r="I163" s="134">
        <v>0.01</v>
      </c>
      <c r="J163" s="132" t="s">
        <v>37</v>
      </c>
      <c r="K163" s="212" t="s">
        <v>37</v>
      </c>
      <c r="L163" s="98"/>
    </row>
    <row r="164" spans="1:12" s="96" customFormat="1" ht="12" customHeight="1">
      <c r="A164" s="131">
        <v>2528</v>
      </c>
      <c r="B164" s="149" t="s">
        <v>50</v>
      </c>
      <c r="C164" s="137">
        <v>250</v>
      </c>
      <c r="D164" s="132">
        <v>1000</v>
      </c>
      <c r="E164" s="212">
        <f t="shared" ref="E164:E169" si="27">C164/D164</f>
        <v>0.25</v>
      </c>
      <c r="F164" s="213">
        <v>500</v>
      </c>
      <c r="G164" s="132">
        <v>50</v>
      </c>
      <c r="H164" s="213">
        <v>10</v>
      </c>
      <c r="I164" s="134">
        <v>0.05</v>
      </c>
      <c r="J164" s="132" t="s">
        <v>14</v>
      </c>
      <c r="K164" s="212" t="s">
        <v>17</v>
      </c>
      <c r="L164" s="98"/>
    </row>
    <row r="165" spans="1:12" s="96" customFormat="1" ht="12" customHeight="1">
      <c r="A165" s="131">
        <v>2529</v>
      </c>
      <c r="B165" s="149" t="s">
        <v>279</v>
      </c>
      <c r="C165" s="137">
        <v>1000</v>
      </c>
      <c r="D165" s="132">
        <v>1000</v>
      </c>
      <c r="E165" s="212">
        <f t="shared" si="27"/>
        <v>1</v>
      </c>
      <c r="F165" s="213"/>
      <c r="G165" s="132"/>
      <c r="H165" s="213">
        <f t="shared" ref="H165" si="28">E165</f>
        <v>1</v>
      </c>
      <c r="I165" s="134">
        <v>0.05</v>
      </c>
      <c r="J165" s="132" t="s">
        <v>14</v>
      </c>
      <c r="K165" s="212" t="s">
        <v>17</v>
      </c>
      <c r="L165" s="98"/>
    </row>
    <row r="166" spans="1:12" s="96" customFormat="1" ht="12" customHeight="1">
      <c r="A166" s="148">
        <v>2530</v>
      </c>
      <c r="B166" s="149" t="s">
        <v>365</v>
      </c>
      <c r="C166" s="137">
        <v>100</v>
      </c>
      <c r="D166" s="132">
        <v>1000</v>
      </c>
      <c r="E166" s="212">
        <f t="shared" si="27"/>
        <v>0.1</v>
      </c>
      <c r="F166" s="213">
        <v>100</v>
      </c>
      <c r="G166" s="132">
        <v>50</v>
      </c>
      <c r="H166" s="213">
        <f>F166/G166</f>
        <v>2</v>
      </c>
      <c r="I166" s="134">
        <v>0.05</v>
      </c>
      <c r="J166" s="132" t="s">
        <v>14</v>
      </c>
      <c r="K166" s="212" t="s">
        <v>17</v>
      </c>
      <c r="L166" s="98"/>
    </row>
    <row r="167" spans="1:12" s="96" customFormat="1" ht="12" customHeight="1">
      <c r="A167" s="131">
        <v>2531</v>
      </c>
      <c r="B167" s="149" t="s">
        <v>51</v>
      </c>
      <c r="C167" s="137">
        <v>90</v>
      </c>
      <c r="D167" s="132">
        <v>1000</v>
      </c>
      <c r="E167" s="212">
        <f t="shared" si="27"/>
        <v>0.09</v>
      </c>
      <c r="F167" s="213">
        <v>0.78</v>
      </c>
      <c r="G167" s="132">
        <v>50</v>
      </c>
      <c r="H167" s="213">
        <f>F167/G167</f>
        <v>1.5600000000000001E-2</v>
      </c>
      <c r="I167" s="134">
        <v>0.05</v>
      </c>
      <c r="J167" s="132" t="s">
        <v>14</v>
      </c>
      <c r="K167" s="212" t="s">
        <v>17</v>
      </c>
      <c r="L167" s="98"/>
    </row>
    <row r="168" spans="1:12" s="96" customFormat="1" ht="12" customHeight="1">
      <c r="A168" s="131">
        <v>2532</v>
      </c>
      <c r="B168" s="149" t="s">
        <v>52</v>
      </c>
      <c r="C168" s="137">
        <v>1000</v>
      </c>
      <c r="D168" s="132">
        <v>1000</v>
      </c>
      <c r="E168" s="212">
        <f t="shared" si="27"/>
        <v>1</v>
      </c>
      <c r="F168" s="213"/>
      <c r="G168" s="132"/>
      <c r="H168" s="213">
        <f>E168</f>
        <v>1</v>
      </c>
      <c r="I168" s="134">
        <v>0.5</v>
      </c>
      <c r="J168" s="132" t="s">
        <v>18</v>
      </c>
      <c r="K168" s="212" t="s">
        <v>15</v>
      </c>
      <c r="L168" s="98"/>
    </row>
    <row r="169" spans="1:12" s="96" customFormat="1" ht="12" customHeight="1">
      <c r="A169" s="131">
        <v>2533</v>
      </c>
      <c r="B169" s="149" t="s">
        <v>53</v>
      </c>
      <c r="C169" s="137">
        <v>250</v>
      </c>
      <c r="D169" s="132">
        <v>5000</v>
      </c>
      <c r="E169" s="212">
        <f t="shared" si="27"/>
        <v>0.05</v>
      </c>
      <c r="F169" s="213"/>
      <c r="G169" s="132"/>
      <c r="H169" s="213">
        <f>E169</f>
        <v>0.05</v>
      </c>
      <c r="I169" s="134">
        <v>0.5</v>
      </c>
      <c r="J169" s="132" t="s">
        <v>18</v>
      </c>
      <c r="K169" s="212" t="s">
        <v>15</v>
      </c>
      <c r="L169" s="98"/>
    </row>
    <row r="170" spans="1:12" s="96" customFormat="1" ht="12" customHeight="1">
      <c r="A170" s="131">
        <v>2534</v>
      </c>
      <c r="B170" s="149" t="s">
        <v>54</v>
      </c>
      <c r="C170" s="137"/>
      <c r="D170" s="132"/>
      <c r="E170" s="212">
        <v>10</v>
      </c>
      <c r="F170" s="213"/>
      <c r="G170" s="132"/>
      <c r="H170" s="213">
        <v>10</v>
      </c>
      <c r="I170" s="134">
        <v>0.05</v>
      </c>
      <c r="J170" s="132" t="s">
        <v>37</v>
      </c>
      <c r="K170" s="212" t="s">
        <v>37</v>
      </c>
      <c r="L170" s="98"/>
    </row>
    <row r="171" spans="1:12" s="96" customFormat="1" ht="12" customHeight="1">
      <c r="A171" s="131">
        <v>2535</v>
      </c>
      <c r="B171" s="149" t="s">
        <v>366</v>
      </c>
      <c r="C171" s="137"/>
      <c r="D171" s="132"/>
      <c r="E171" s="212">
        <v>10</v>
      </c>
      <c r="F171" s="213"/>
      <c r="G171" s="132"/>
      <c r="H171" s="213">
        <v>10</v>
      </c>
      <c r="I171" s="134">
        <v>1</v>
      </c>
      <c r="J171" s="132" t="s">
        <v>37</v>
      </c>
      <c r="K171" s="212" t="s">
        <v>37</v>
      </c>
      <c r="L171" s="98"/>
    </row>
    <row r="172" spans="1:12" ht="12" customHeight="1">
      <c r="A172" s="131">
        <v>2536</v>
      </c>
      <c r="B172" s="149" t="s">
        <v>55</v>
      </c>
      <c r="C172" s="137">
        <v>9100</v>
      </c>
      <c r="D172" s="132">
        <v>5000</v>
      </c>
      <c r="E172" s="212">
        <f t="shared" ref="E172" si="29">C172/D172</f>
        <v>1.82</v>
      </c>
      <c r="F172" s="213"/>
      <c r="G172" s="132"/>
      <c r="H172" s="213">
        <f>E172</f>
        <v>1.82</v>
      </c>
      <c r="I172" s="134">
        <v>0.5</v>
      </c>
      <c r="J172" s="132" t="s">
        <v>18</v>
      </c>
      <c r="K172" s="212" t="s">
        <v>16</v>
      </c>
      <c r="L172" s="98"/>
    </row>
    <row r="173" spans="1:12" ht="12" customHeight="1">
      <c r="A173" s="131">
        <v>2537</v>
      </c>
      <c r="B173" s="149" t="s">
        <v>56</v>
      </c>
      <c r="C173" s="137"/>
      <c r="D173" s="132"/>
      <c r="E173" s="212">
        <v>10</v>
      </c>
      <c r="F173" s="213"/>
      <c r="G173" s="132"/>
      <c r="H173" s="213">
        <v>10</v>
      </c>
      <c r="I173" s="134">
        <v>1</v>
      </c>
      <c r="J173" s="132" t="s">
        <v>37</v>
      </c>
      <c r="K173" s="212" t="s">
        <v>37</v>
      </c>
      <c r="L173" s="98"/>
    </row>
    <row r="174" spans="1:12" s="96" customFormat="1" ht="12" customHeight="1">
      <c r="A174" s="131">
        <v>2538</v>
      </c>
      <c r="B174" s="149" t="s">
        <v>206</v>
      </c>
      <c r="C174" s="137">
        <v>1000</v>
      </c>
      <c r="D174" s="132">
        <v>10000</v>
      </c>
      <c r="E174" s="212">
        <f t="shared" ref="E174:E180" si="30">C174/D174</f>
        <v>0.1</v>
      </c>
      <c r="F174" s="213"/>
      <c r="G174" s="132"/>
      <c r="H174" s="213">
        <f t="shared" ref="H174:H176" si="31">E174</f>
        <v>0.1</v>
      </c>
      <c r="I174" s="134">
        <v>1</v>
      </c>
      <c r="J174" s="132" t="s">
        <v>27</v>
      </c>
      <c r="K174" s="212" t="s">
        <v>15</v>
      </c>
      <c r="L174" s="98"/>
    </row>
    <row r="175" spans="1:12" s="96" customFormat="1" ht="12" customHeight="1">
      <c r="A175" s="131">
        <v>2539</v>
      </c>
      <c r="B175" s="149" t="s">
        <v>205</v>
      </c>
      <c r="C175" s="137">
        <v>1000</v>
      </c>
      <c r="D175" s="132">
        <v>10000</v>
      </c>
      <c r="E175" s="212">
        <f t="shared" si="30"/>
        <v>0.1</v>
      </c>
      <c r="F175" s="213"/>
      <c r="G175" s="132"/>
      <c r="H175" s="213">
        <f t="shared" si="31"/>
        <v>0.1</v>
      </c>
      <c r="I175" s="134">
        <v>0.05</v>
      </c>
      <c r="J175" s="132" t="s">
        <v>14</v>
      </c>
      <c r="K175" s="212" t="s">
        <v>17</v>
      </c>
      <c r="L175" s="98"/>
    </row>
    <row r="176" spans="1:12" s="96" customFormat="1" ht="12" customHeight="1">
      <c r="A176" s="131">
        <v>2540</v>
      </c>
      <c r="B176" s="149" t="s">
        <v>111</v>
      </c>
      <c r="C176" s="137">
        <v>450</v>
      </c>
      <c r="D176" s="132">
        <v>1000</v>
      </c>
      <c r="E176" s="212">
        <f t="shared" si="30"/>
        <v>0.45</v>
      </c>
      <c r="F176" s="213"/>
      <c r="G176" s="132"/>
      <c r="H176" s="213">
        <f t="shared" si="31"/>
        <v>0.45</v>
      </c>
      <c r="I176" s="134">
        <v>0.05</v>
      </c>
      <c r="J176" s="132" t="s">
        <v>14</v>
      </c>
      <c r="K176" s="212" t="s">
        <v>16</v>
      </c>
      <c r="L176" s="98"/>
    </row>
    <row r="177" spans="1:12" ht="12" customHeight="1">
      <c r="A177" s="131">
        <v>2541</v>
      </c>
      <c r="B177" s="149" t="s">
        <v>367</v>
      </c>
      <c r="C177" s="137">
        <v>230</v>
      </c>
      <c r="D177" s="132">
        <v>1000</v>
      </c>
      <c r="E177" s="212">
        <f t="shared" si="30"/>
        <v>0.23</v>
      </c>
      <c r="F177" s="213">
        <v>31</v>
      </c>
      <c r="G177" s="132">
        <v>100</v>
      </c>
      <c r="H177" s="213">
        <f>F177/G177</f>
        <v>0.31</v>
      </c>
      <c r="I177" s="134">
        <v>0.15</v>
      </c>
      <c r="J177" s="132" t="s">
        <v>14</v>
      </c>
      <c r="K177" s="212" t="s">
        <v>15</v>
      </c>
      <c r="L177" s="98"/>
    </row>
    <row r="178" spans="1:12" s="96" customFormat="1" ht="12" customHeight="1">
      <c r="A178" s="131">
        <v>2542</v>
      </c>
      <c r="B178" s="149" t="s">
        <v>57</v>
      </c>
      <c r="C178" s="137"/>
      <c r="D178" s="132"/>
      <c r="E178" s="212">
        <v>10</v>
      </c>
      <c r="F178" s="213"/>
      <c r="G178" s="132"/>
      <c r="H178" s="213">
        <v>10</v>
      </c>
      <c r="I178" s="134">
        <v>0.05</v>
      </c>
      <c r="J178" s="132" t="s">
        <v>37</v>
      </c>
      <c r="K178" s="212" t="s">
        <v>37</v>
      </c>
      <c r="L178" s="98"/>
    </row>
    <row r="179" spans="1:12" s="96" customFormat="1" ht="12" customHeight="1">
      <c r="A179" s="131">
        <v>2543</v>
      </c>
      <c r="B179" s="149" t="s">
        <v>204</v>
      </c>
      <c r="C179" s="137">
        <v>28</v>
      </c>
      <c r="D179" s="132">
        <v>1000</v>
      </c>
      <c r="E179" s="212">
        <f t="shared" si="30"/>
        <v>2.8000000000000001E-2</v>
      </c>
      <c r="F179" s="213">
        <v>0.05</v>
      </c>
      <c r="G179" s="132">
        <v>10</v>
      </c>
      <c r="H179" s="213">
        <f>F179/G179</f>
        <v>5.0000000000000001E-3</v>
      </c>
      <c r="I179" s="134">
        <v>0.05</v>
      </c>
      <c r="J179" s="132" t="s">
        <v>37</v>
      </c>
      <c r="K179" s="212" t="s">
        <v>37</v>
      </c>
      <c r="L179" s="98"/>
    </row>
    <row r="180" spans="1:12" s="96" customFormat="1" ht="12" customHeight="1">
      <c r="A180" s="148">
        <v>2544</v>
      </c>
      <c r="B180" s="149" t="s">
        <v>368</v>
      </c>
      <c r="C180" s="137">
        <v>25</v>
      </c>
      <c r="D180" s="132">
        <v>5000</v>
      </c>
      <c r="E180" s="212">
        <f t="shared" si="30"/>
        <v>5.0000000000000001E-3</v>
      </c>
      <c r="F180" s="213"/>
      <c r="G180" s="132"/>
      <c r="H180" s="213">
        <f t="shared" ref="H180" si="32">E180</f>
        <v>5.0000000000000001E-3</v>
      </c>
      <c r="I180" s="134">
        <v>0.05</v>
      </c>
      <c r="J180" s="132" t="s">
        <v>14</v>
      </c>
      <c r="K180" s="212" t="s">
        <v>17</v>
      </c>
      <c r="L180" s="98"/>
    </row>
    <row r="181" spans="1:12" s="96" customFormat="1" ht="12" customHeight="1">
      <c r="A181" s="131">
        <v>2545</v>
      </c>
      <c r="B181" s="149" t="s">
        <v>112</v>
      </c>
      <c r="C181" s="137">
        <v>113</v>
      </c>
      <c r="D181" s="132">
        <v>5000</v>
      </c>
      <c r="E181" s="225">
        <f>C181/D181</f>
        <v>2.2599999999999999E-2</v>
      </c>
      <c r="F181" s="213"/>
      <c r="G181" s="132"/>
      <c r="H181" s="226">
        <f>+E181</f>
        <v>2.2599999999999999E-2</v>
      </c>
      <c r="I181" s="134">
        <v>0.05</v>
      </c>
      <c r="J181" s="132" t="s">
        <v>14</v>
      </c>
      <c r="K181" s="212" t="s">
        <v>16</v>
      </c>
      <c r="L181" s="98"/>
    </row>
    <row r="182" spans="1:12" s="96" customFormat="1" ht="12" customHeight="1">
      <c r="A182" s="131">
        <v>2546</v>
      </c>
      <c r="B182" s="149" t="s">
        <v>203</v>
      </c>
      <c r="C182" s="137">
        <v>0.17</v>
      </c>
      <c r="D182" s="132">
        <v>1000</v>
      </c>
      <c r="E182" s="212">
        <f>C182/D182</f>
        <v>1.7000000000000001E-4</v>
      </c>
      <c r="F182" s="213">
        <v>6.0000000000000001E-3</v>
      </c>
      <c r="G182" s="132">
        <v>50</v>
      </c>
      <c r="H182" s="213">
        <f>F182/G182</f>
        <v>1.2E-4</v>
      </c>
      <c r="I182" s="134">
        <v>0.01</v>
      </c>
      <c r="J182" s="132" t="s">
        <v>14</v>
      </c>
      <c r="K182" s="212" t="s">
        <v>17</v>
      </c>
      <c r="L182" s="98"/>
    </row>
    <row r="183" spans="1:12" s="96" customFormat="1" ht="12" customHeight="1">
      <c r="A183" s="131">
        <v>2547</v>
      </c>
      <c r="B183" s="149" t="s">
        <v>202</v>
      </c>
      <c r="C183" s="137">
        <v>18</v>
      </c>
      <c r="D183" s="132">
        <v>1000</v>
      </c>
      <c r="E183" s="212">
        <f>C183/D183</f>
        <v>1.7999999999999999E-2</v>
      </c>
      <c r="F183" s="213"/>
      <c r="G183" s="132"/>
      <c r="H183" s="213">
        <f>E183</f>
        <v>1.7999999999999999E-2</v>
      </c>
      <c r="I183" s="134">
        <v>0.01</v>
      </c>
      <c r="J183" s="132" t="s">
        <v>14</v>
      </c>
      <c r="K183" s="212" t="s">
        <v>17</v>
      </c>
      <c r="L183" s="98"/>
    </row>
    <row r="184" spans="1:12" s="96" customFormat="1" ht="12" customHeight="1">
      <c r="A184" s="131">
        <v>2548</v>
      </c>
      <c r="B184" s="149" t="s">
        <v>201</v>
      </c>
      <c r="C184" s="137">
        <v>1972</v>
      </c>
      <c r="D184" s="132">
        <v>1000</v>
      </c>
      <c r="E184" s="212">
        <f>C184/D184</f>
        <v>1.972</v>
      </c>
      <c r="F184" s="213"/>
      <c r="G184" s="132"/>
      <c r="H184" s="226">
        <f>+E184</f>
        <v>1.972</v>
      </c>
      <c r="I184" s="134">
        <v>0.05</v>
      </c>
      <c r="J184" s="132" t="s">
        <v>14</v>
      </c>
      <c r="K184" s="212" t="s">
        <v>16</v>
      </c>
      <c r="L184" s="98"/>
    </row>
    <row r="185" spans="1:12" s="96" customFormat="1" ht="12" customHeight="1">
      <c r="A185" s="131">
        <v>2549</v>
      </c>
      <c r="B185" s="149" t="s">
        <v>58</v>
      </c>
      <c r="C185" s="137">
        <v>2</v>
      </c>
      <c r="D185" s="132">
        <v>1000</v>
      </c>
      <c r="E185" s="212">
        <f t="shared" ref="E185:E239" si="33">C185/D185</f>
        <v>2E-3</v>
      </c>
      <c r="F185" s="213"/>
      <c r="G185" s="132"/>
      <c r="H185" s="213">
        <f t="shared" ref="H185:H189" si="34">E185</f>
        <v>2E-3</v>
      </c>
      <c r="I185" s="134">
        <v>0.5</v>
      </c>
      <c r="J185" s="132" t="s">
        <v>18</v>
      </c>
      <c r="K185" s="212" t="s">
        <v>15</v>
      </c>
      <c r="L185" s="98"/>
    </row>
    <row r="186" spans="1:12" s="96" customFormat="1" ht="12" customHeight="1">
      <c r="A186" s="131">
        <v>2550</v>
      </c>
      <c r="B186" s="149" t="s">
        <v>59</v>
      </c>
      <c r="C186" s="137">
        <v>10</v>
      </c>
      <c r="D186" s="132">
        <v>1000</v>
      </c>
      <c r="E186" s="212">
        <f>C186/D186</f>
        <v>0.01</v>
      </c>
      <c r="F186" s="213"/>
      <c r="G186" s="132"/>
      <c r="H186" s="213">
        <f t="shared" si="34"/>
        <v>0.01</v>
      </c>
      <c r="I186" s="134">
        <v>1</v>
      </c>
      <c r="J186" s="132" t="s">
        <v>27</v>
      </c>
      <c r="K186" s="212" t="s">
        <v>15</v>
      </c>
      <c r="L186" s="98"/>
    </row>
    <row r="187" spans="1:12" s="96" customFormat="1" ht="12" customHeight="1">
      <c r="A187" s="131">
        <v>2551</v>
      </c>
      <c r="B187" s="149" t="s">
        <v>200</v>
      </c>
      <c r="C187" s="137">
        <v>100</v>
      </c>
      <c r="D187" s="132">
        <v>1000</v>
      </c>
      <c r="E187" s="212">
        <f t="shared" ref="E187" si="35">C187/D187</f>
        <v>0.1</v>
      </c>
      <c r="F187" s="213"/>
      <c r="G187" s="132"/>
      <c r="H187" s="213">
        <f t="shared" si="34"/>
        <v>0.1</v>
      </c>
      <c r="I187" s="134">
        <v>0.05</v>
      </c>
      <c r="J187" s="132" t="s">
        <v>14</v>
      </c>
      <c r="K187" s="212" t="s">
        <v>17</v>
      </c>
      <c r="L187" s="98"/>
    </row>
    <row r="188" spans="1:12" s="96" customFormat="1" ht="12" customHeight="1">
      <c r="A188" s="131">
        <v>2552</v>
      </c>
      <c r="B188" s="149" t="s">
        <v>60</v>
      </c>
      <c r="C188" s="137">
        <v>655</v>
      </c>
      <c r="D188" s="132">
        <v>1000</v>
      </c>
      <c r="E188" s="212">
        <f t="shared" si="33"/>
        <v>0.65500000000000003</v>
      </c>
      <c r="F188" s="213"/>
      <c r="G188" s="132"/>
      <c r="H188" s="213">
        <f t="shared" si="34"/>
        <v>0.65500000000000003</v>
      </c>
      <c r="I188" s="134">
        <v>1</v>
      </c>
      <c r="J188" s="132" t="s">
        <v>27</v>
      </c>
      <c r="K188" s="212" t="s">
        <v>16</v>
      </c>
      <c r="L188" s="98"/>
    </row>
    <row r="189" spans="1:12" s="96" customFormat="1" ht="12" customHeight="1">
      <c r="A189" s="131">
        <v>2553</v>
      </c>
      <c r="B189" s="149" t="s">
        <v>61</v>
      </c>
      <c r="C189" s="137">
        <v>530</v>
      </c>
      <c r="D189" s="132">
        <v>1000</v>
      </c>
      <c r="E189" s="212">
        <f t="shared" si="33"/>
        <v>0.53</v>
      </c>
      <c r="F189" s="213"/>
      <c r="G189" s="132"/>
      <c r="H189" s="213">
        <f t="shared" si="34"/>
        <v>0.53</v>
      </c>
      <c r="I189" s="134">
        <v>1</v>
      </c>
      <c r="J189" s="132" t="s">
        <v>27</v>
      </c>
      <c r="K189" s="212" t="s">
        <v>15</v>
      </c>
      <c r="L189" s="98"/>
    </row>
    <row r="190" spans="1:12" s="96" customFormat="1" ht="12" customHeight="1">
      <c r="A190" s="131">
        <v>2554</v>
      </c>
      <c r="B190" s="149" t="s">
        <v>62</v>
      </c>
      <c r="C190" s="137">
        <v>0.2</v>
      </c>
      <c r="D190" s="132">
        <v>1000</v>
      </c>
      <c r="E190" s="212">
        <f t="shared" si="33"/>
        <v>2.0000000000000001E-4</v>
      </c>
      <c r="F190" s="213">
        <v>0.16</v>
      </c>
      <c r="G190" s="132">
        <v>100</v>
      </c>
      <c r="H190" s="213">
        <f>F190/G190</f>
        <v>1.6000000000000001E-3</v>
      </c>
      <c r="I190" s="134">
        <v>1</v>
      </c>
      <c r="J190" s="132" t="s">
        <v>27</v>
      </c>
      <c r="K190" s="212" t="s">
        <v>15</v>
      </c>
      <c r="L190" s="98"/>
    </row>
    <row r="191" spans="1:12" s="96" customFormat="1" ht="12" customHeight="1">
      <c r="A191" s="131">
        <v>2555</v>
      </c>
      <c r="B191" s="149" t="s">
        <v>369</v>
      </c>
      <c r="C191" s="137">
        <v>81</v>
      </c>
      <c r="D191" s="132">
        <v>1000</v>
      </c>
      <c r="E191" s="212">
        <f t="shared" si="33"/>
        <v>8.1000000000000003E-2</v>
      </c>
      <c r="F191" s="213">
        <v>11.7</v>
      </c>
      <c r="G191" s="132">
        <v>50</v>
      </c>
      <c r="H191" s="213">
        <v>0.23400000000000001</v>
      </c>
      <c r="I191" s="134">
        <v>0.05</v>
      </c>
      <c r="J191" s="132" t="s">
        <v>14</v>
      </c>
      <c r="K191" s="212" t="s">
        <v>15</v>
      </c>
      <c r="L191" s="98"/>
    </row>
    <row r="192" spans="1:12" s="96" customFormat="1" ht="12" customHeight="1">
      <c r="A192" s="131">
        <v>2556</v>
      </c>
      <c r="B192" s="149" t="s">
        <v>63</v>
      </c>
      <c r="C192" s="137">
        <v>100</v>
      </c>
      <c r="D192" s="132">
        <v>1000</v>
      </c>
      <c r="E192" s="212">
        <v>0.1</v>
      </c>
      <c r="F192" s="213">
        <v>5.5</v>
      </c>
      <c r="G192" s="132">
        <v>50</v>
      </c>
      <c r="H192" s="213">
        <v>0.11</v>
      </c>
      <c r="I192" s="134">
        <v>0.5</v>
      </c>
      <c r="J192" s="132" t="s">
        <v>18</v>
      </c>
      <c r="K192" s="212" t="s">
        <v>15</v>
      </c>
      <c r="L192" s="98"/>
    </row>
    <row r="193" spans="1:12" ht="12" customHeight="1">
      <c r="A193" s="131">
        <v>2557</v>
      </c>
      <c r="B193" s="149" t="s">
        <v>64</v>
      </c>
      <c r="C193" s="137">
        <v>10</v>
      </c>
      <c r="D193" s="132">
        <v>1000</v>
      </c>
      <c r="E193" s="212">
        <f t="shared" si="33"/>
        <v>0.01</v>
      </c>
      <c r="F193" s="213">
        <v>1</v>
      </c>
      <c r="G193" s="132">
        <v>10</v>
      </c>
      <c r="H193" s="213">
        <f>F193/G193</f>
        <v>0.1</v>
      </c>
      <c r="I193" s="134">
        <v>1</v>
      </c>
      <c r="J193" s="132" t="s">
        <v>27</v>
      </c>
      <c r="K193" s="212" t="s">
        <v>15</v>
      </c>
      <c r="L193" s="98"/>
    </row>
    <row r="194" spans="1:12" s="96" customFormat="1" ht="12" customHeight="1">
      <c r="A194" s="131">
        <v>2558</v>
      </c>
      <c r="B194" s="149" t="s">
        <v>65</v>
      </c>
      <c r="C194" s="137">
        <v>4.2249999999999996</v>
      </c>
      <c r="D194" s="132">
        <v>1000</v>
      </c>
      <c r="E194" s="212">
        <f t="shared" si="33"/>
        <v>4.2249999999999996E-3</v>
      </c>
      <c r="F194" s="213">
        <v>0.11</v>
      </c>
      <c r="G194" s="132">
        <v>50</v>
      </c>
      <c r="H194" s="213">
        <f>F194/G194</f>
        <v>2.2000000000000001E-3</v>
      </c>
      <c r="I194" s="134">
        <v>0.05</v>
      </c>
      <c r="J194" s="132" t="s">
        <v>14</v>
      </c>
      <c r="K194" s="212" t="s">
        <v>16</v>
      </c>
      <c r="L194" s="98"/>
    </row>
    <row r="195" spans="1:12" s="96" customFormat="1" ht="12" customHeight="1">
      <c r="A195" s="131">
        <v>2559</v>
      </c>
      <c r="B195" s="149" t="s">
        <v>66</v>
      </c>
      <c r="C195" s="137">
        <v>0.26</v>
      </c>
      <c r="D195" s="132">
        <v>1000</v>
      </c>
      <c r="E195" s="212">
        <f>C195/D195</f>
        <v>2.6000000000000003E-4</v>
      </c>
      <c r="F195" s="213">
        <v>3.9600000000000003E-2</v>
      </c>
      <c r="G195" s="132">
        <v>50</v>
      </c>
      <c r="H195" s="227">
        <f>F195/G195</f>
        <v>7.9200000000000006E-4</v>
      </c>
      <c r="I195" s="134">
        <v>0.05</v>
      </c>
      <c r="J195" s="132" t="s">
        <v>14</v>
      </c>
      <c r="K195" s="212" t="s">
        <v>16</v>
      </c>
      <c r="L195" s="98"/>
    </row>
    <row r="196" spans="1:12" ht="12" customHeight="1">
      <c r="A196" s="220">
        <v>2560</v>
      </c>
      <c r="B196" s="149" t="s">
        <v>67</v>
      </c>
      <c r="C196" s="137">
        <v>100</v>
      </c>
      <c r="D196" s="132">
        <v>1000</v>
      </c>
      <c r="E196" s="212">
        <f t="shared" si="33"/>
        <v>0.1</v>
      </c>
      <c r="F196" s="213"/>
      <c r="G196" s="132"/>
      <c r="H196" s="213">
        <f t="shared" ref="H196:H232" si="36">E196</f>
        <v>0.1</v>
      </c>
      <c r="I196" s="134">
        <v>0.05</v>
      </c>
      <c r="J196" s="132" t="s">
        <v>14</v>
      </c>
      <c r="K196" s="212" t="s">
        <v>17</v>
      </c>
      <c r="L196" s="98"/>
    </row>
    <row r="197" spans="1:12" s="96" customFormat="1" ht="12" customHeight="1">
      <c r="A197" s="220">
        <v>2561</v>
      </c>
      <c r="B197" s="149" t="s">
        <v>68</v>
      </c>
      <c r="C197" s="137">
        <v>31</v>
      </c>
      <c r="D197" s="132">
        <v>1000</v>
      </c>
      <c r="E197" s="212">
        <f t="shared" si="33"/>
        <v>3.1E-2</v>
      </c>
      <c r="F197" s="213"/>
      <c r="G197" s="132"/>
      <c r="H197" s="213">
        <f t="shared" si="36"/>
        <v>3.1E-2</v>
      </c>
      <c r="I197" s="134">
        <v>0.05</v>
      </c>
      <c r="J197" s="132" t="s">
        <v>14</v>
      </c>
      <c r="K197" s="212" t="s">
        <v>16</v>
      </c>
      <c r="L197" s="98"/>
    </row>
    <row r="198" spans="1:12" s="96" customFormat="1" ht="12" customHeight="1">
      <c r="A198" s="220">
        <v>2562</v>
      </c>
      <c r="B198" s="149" t="s">
        <v>69</v>
      </c>
      <c r="C198" s="137">
        <v>106</v>
      </c>
      <c r="D198" s="132">
        <v>1000</v>
      </c>
      <c r="E198" s="212">
        <f t="shared" si="33"/>
        <v>0.106</v>
      </c>
      <c r="F198" s="213"/>
      <c r="G198" s="132"/>
      <c r="H198" s="213">
        <f t="shared" si="36"/>
        <v>0.106</v>
      </c>
      <c r="I198" s="134">
        <v>0.05</v>
      </c>
      <c r="J198" s="132" t="s">
        <v>14</v>
      </c>
      <c r="K198" s="212" t="s">
        <v>17</v>
      </c>
      <c r="L198" s="98"/>
    </row>
    <row r="199" spans="1:12" s="96" customFormat="1" ht="12" customHeight="1">
      <c r="A199" s="220">
        <v>2563</v>
      </c>
      <c r="B199" s="149" t="s">
        <v>70</v>
      </c>
      <c r="C199" s="137">
        <v>106</v>
      </c>
      <c r="D199" s="132">
        <v>1000</v>
      </c>
      <c r="E199" s="212">
        <f t="shared" si="33"/>
        <v>0.106</v>
      </c>
      <c r="F199" s="213"/>
      <c r="G199" s="132"/>
      <c r="H199" s="213">
        <f t="shared" si="36"/>
        <v>0.106</v>
      </c>
      <c r="I199" s="134">
        <v>0.05</v>
      </c>
      <c r="J199" s="132" t="s">
        <v>14</v>
      </c>
      <c r="K199" s="212" t="s">
        <v>16</v>
      </c>
      <c r="L199" s="98"/>
    </row>
    <row r="200" spans="1:12" s="96" customFormat="1" ht="12" customHeight="1">
      <c r="A200" s="131">
        <v>2564</v>
      </c>
      <c r="B200" s="149" t="s">
        <v>71</v>
      </c>
      <c r="C200" s="137">
        <v>51</v>
      </c>
      <c r="D200" s="132">
        <v>1000</v>
      </c>
      <c r="E200" s="212">
        <v>5.0999999999999997E-2</v>
      </c>
      <c r="F200" s="213"/>
      <c r="G200" s="132"/>
      <c r="H200" s="213">
        <v>5.0999999999999997E-2</v>
      </c>
      <c r="I200" s="134">
        <v>0.05</v>
      </c>
      <c r="J200" s="132" t="s">
        <v>14</v>
      </c>
      <c r="K200" s="212" t="s">
        <v>16</v>
      </c>
      <c r="L200" s="104" t="s">
        <v>291</v>
      </c>
    </row>
    <row r="201" spans="1:12" s="96" customFormat="1" ht="12" customHeight="1">
      <c r="A201" s="220">
        <v>2565</v>
      </c>
      <c r="B201" s="149" t="s">
        <v>72</v>
      </c>
      <c r="C201" s="137">
        <v>138</v>
      </c>
      <c r="D201" s="132">
        <v>1000</v>
      </c>
      <c r="E201" s="212">
        <f t="shared" si="33"/>
        <v>0.13800000000000001</v>
      </c>
      <c r="F201" s="213"/>
      <c r="G201" s="132"/>
      <c r="H201" s="213">
        <f t="shared" si="36"/>
        <v>0.13800000000000001</v>
      </c>
      <c r="I201" s="134">
        <v>0.05</v>
      </c>
      <c r="J201" s="132" t="s">
        <v>37</v>
      </c>
      <c r="K201" s="212" t="s">
        <v>37</v>
      </c>
      <c r="L201" s="98"/>
    </row>
    <row r="202" spans="1:12" s="96" customFormat="1" ht="12" customHeight="1">
      <c r="A202" s="220">
        <v>2566</v>
      </c>
      <c r="B202" s="149" t="s">
        <v>73</v>
      </c>
      <c r="C202" s="137">
        <v>128</v>
      </c>
      <c r="D202" s="132">
        <v>5000</v>
      </c>
      <c r="E202" s="212">
        <f t="shared" si="33"/>
        <v>2.5600000000000001E-2</v>
      </c>
      <c r="F202" s="213"/>
      <c r="G202" s="132"/>
      <c r="H202" s="213">
        <f t="shared" si="36"/>
        <v>2.5600000000000001E-2</v>
      </c>
      <c r="I202" s="134">
        <v>0.05</v>
      </c>
      <c r="J202" s="132" t="s">
        <v>14</v>
      </c>
      <c r="K202" s="212" t="s">
        <v>16</v>
      </c>
      <c r="L202" s="98"/>
    </row>
    <row r="203" spans="1:12" ht="12" customHeight="1">
      <c r="A203" s="220">
        <v>2567</v>
      </c>
      <c r="B203" s="149" t="s">
        <v>74</v>
      </c>
      <c r="C203" s="137">
        <v>30</v>
      </c>
      <c r="D203" s="132">
        <v>1000</v>
      </c>
      <c r="E203" s="212">
        <f t="shared" si="33"/>
        <v>0.03</v>
      </c>
      <c r="F203" s="213"/>
      <c r="G203" s="132"/>
      <c r="H203" s="213">
        <f t="shared" si="36"/>
        <v>0.03</v>
      </c>
      <c r="I203" s="134">
        <v>0.05</v>
      </c>
      <c r="J203" s="132" t="s">
        <v>14</v>
      </c>
      <c r="K203" s="212" t="s">
        <v>17</v>
      </c>
      <c r="L203" s="98"/>
    </row>
    <row r="204" spans="1:12" ht="12" customHeight="1">
      <c r="A204" s="220">
        <v>2568</v>
      </c>
      <c r="B204" s="149" t="s">
        <v>75</v>
      </c>
      <c r="C204" s="137">
        <v>130</v>
      </c>
      <c r="D204" s="132">
        <v>1000</v>
      </c>
      <c r="E204" s="212">
        <f t="shared" si="33"/>
        <v>0.13</v>
      </c>
      <c r="F204" s="213"/>
      <c r="G204" s="132"/>
      <c r="H204" s="213">
        <f t="shared" si="36"/>
        <v>0.13</v>
      </c>
      <c r="I204" s="134">
        <v>0.05</v>
      </c>
      <c r="J204" s="132" t="s">
        <v>14</v>
      </c>
      <c r="K204" s="212" t="s">
        <v>17</v>
      </c>
      <c r="L204" s="98"/>
    </row>
    <row r="205" spans="1:12" ht="12" customHeight="1">
      <c r="A205" s="131">
        <v>2569</v>
      </c>
      <c r="B205" s="149" t="s">
        <v>76</v>
      </c>
      <c r="C205" s="137">
        <v>48</v>
      </c>
      <c r="D205" s="132">
        <v>1000</v>
      </c>
      <c r="E205" s="212">
        <f>C205/D205</f>
        <v>4.8000000000000001E-2</v>
      </c>
      <c r="F205" s="213"/>
      <c r="G205" s="132"/>
      <c r="H205" s="213">
        <f>E205</f>
        <v>4.8000000000000001E-2</v>
      </c>
      <c r="I205" s="134">
        <v>1</v>
      </c>
      <c r="J205" s="132" t="s">
        <v>37</v>
      </c>
      <c r="K205" s="212" t="s">
        <v>37</v>
      </c>
      <c r="L205" s="98"/>
    </row>
    <row r="206" spans="1:12" s="96" customFormat="1" ht="12" customHeight="1">
      <c r="A206" s="131">
        <v>2570</v>
      </c>
      <c r="B206" s="149" t="s">
        <v>77</v>
      </c>
      <c r="C206" s="137">
        <v>100</v>
      </c>
      <c r="D206" s="132">
        <v>1000</v>
      </c>
      <c r="E206" s="212">
        <v>0.1</v>
      </c>
      <c r="F206" s="213">
        <v>10</v>
      </c>
      <c r="G206" s="132">
        <v>50</v>
      </c>
      <c r="H206" s="213">
        <v>0.2</v>
      </c>
      <c r="I206" s="134">
        <v>0.05</v>
      </c>
      <c r="J206" s="132" t="s">
        <v>14</v>
      </c>
      <c r="K206" s="212" t="s">
        <v>16</v>
      </c>
      <c r="L206" s="98"/>
    </row>
    <row r="207" spans="1:12" s="96" customFormat="1" ht="12" customHeight="1">
      <c r="A207" s="131">
        <v>2571</v>
      </c>
      <c r="B207" s="149" t="s">
        <v>199</v>
      </c>
      <c r="C207" s="137">
        <v>31.2</v>
      </c>
      <c r="D207" s="132">
        <v>1000</v>
      </c>
      <c r="E207" s="212">
        <f t="shared" si="33"/>
        <v>3.1199999999999999E-2</v>
      </c>
      <c r="F207" s="213"/>
      <c r="G207" s="132"/>
      <c r="H207" s="213">
        <f>E207</f>
        <v>3.1199999999999999E-2</v>
      </c>
      <c r="I207" s="134">
        <v>0.05</v>
      </c>
      <c r="J207" s="132" t="s">
        <v>14</v>
      </c>
      <c r="K207" s="212" t="s">
        <v>16</v>
      </c>
      <c r="L207" s="98"/>
    </row>
    <row r="208" spans="1:12" s="96" customFormat="1" ht="12" customHeight="1">
      <c r="A208" s="220">
        <v>2572</v>
      </c>
      <c r="B208" s="149" t="s">
        <v>78</v>
      </c>
      <c r="C208" s="137">
        <v>208</v>
      </c>
      <c r="D208" s="132">
        <v>5000</v>
      </c>
      <c r="E208" s="212">
        <f t="shared" si="33"/>
        <v>4.1599999999999998E-2</v>
      </c>
      <c r="F208" s="213"/>
      <c r="G208" s="132"/>
      <c r="H208" s="213">
        <f t="shared" si="36"/>
        <v>4.1599999999999998E-2</v>
      </c>
      <c r="I208" s="134">
        <v>0.05</v>
      </c>
      <c r="J208" s="132" t="s">
        <v>14</v>
      </c>
      <c r="K208" s="212" t="s">
        <v>16</v>
      </c>
      <c r="L208" s="98"/>
    </row>
    <row r="209" spans="1:12" s="96" customFormat="1" ht="12" customHeight="1">
      <c r="A209" s="220">
        <v>2573</v>
      </c>
      <c r="B209" s="149" t="s">
        <v>79</v>
      </c>
      <c r="C209" s="137">
        <v>95</v>
      </c>
      <c r="D209" s="132">
        <v>5000</v>
      </c>
      <c r="E209" s="212">
        <f t="shared" si="33"/>
        <v>1.9E-2</v>
      </c>
      <c r="F209" s="213"/>
      <c r="G209" s="132"/>
      <c r="H209" s="213">
        <f t="shared" si="36"/>
        <v>1.9E-2</v>
      </c>
      <c r="I209" s="134">
        <v>0.05</v>
      </c>
      <c r="J209" s="132" t="s">
        <v>14</v>
      </c>
      <c r="K209" s="212" t="s">
        <v>16</v>
      </c>
      <c r="L209" s="98"/>
    </row>
    <row r="210" spans="1:12" s="96" customFormat="1" ht="12" customHeight="1">
      <c r="A210" s="220">
        <v>2574</v>
      </c>
      <c r="B210" s="149" t="s">
        <v>80</v>
      </c>
      <c r="C210" s="137">
        <v>6500</v>
      </c>
      <c r="D210" s="132">
        <v>1000</v>
      </c>
      <c r="E210" s="212">
        <f t="shared" si="33"/>
        <v>6.5</v>
      </c>
      <c r="F210" s="213"/>
      <c r="G210" s="132"/>
      <c r="H210" s="213">
        <f t="shared" si="36"/>
        <v>6.5</v>
      </c>
      <c r="I210" s="134">
        <v>0.05</v>
      </c>
      <c r="J210" s="132" t="s">
        <v>14</v>
      </c>
      <c r="K210" s="212" t="s">
        <v>17</v>
      </c>
      <c r="L210" s="98"/>
    </row>
    <row r="211" spans="1:12" ht="12" customHeight="1">
      <c r="A211" s="131">
        <v>2575</v>
      </c>
      <c r="B211" s="149" t="s">
        <v>81</v>
      </c>
      <c r="C211" s="137">
        <v>911</v>
      </c>
      <c r="D211" s="132">
        <v>1000</v>
      </c>
      <c r="E211" s="212">
        <f t="shared" si="33"/>
        <v>0.91100000000000003</v>
      </c>
      <c r="F211" s="213">
        <v>88</v>
      </c>
      <c r="G211" s="132">
        <v>10</v>
      </c>
      <c r="H211" s="213">
        <f>F211/G211</f>
        <v>8.8000000000000007</v>
      </c>
      <c r="I211" s="134">
        <v>0.05</v>
      </c>
      <c r="J211" s="132" t="s">
        <v>14</v>
      </c>
      <c r="K211" s="212" t="s">
        <v>17</v>
      </c>
      <c r="L211" s="98"/>
    </row>
    <row r="212" spans="1:12" s="96" customFormat="1" ht="12" customHeight="1">
      <c r="A212" s="131">
        <v>2576</v>
      </c>
      <c r="B212" s="149" t="s">
        <v>82</v>
      </c>
      <c r="C212" s="137">
        <v>4400</v>
      </c>
      <c r="D212" s="132">
        <v>1000</v>
      </c>
      <c r="E212" s="212">
        <f>C212/D212</f>
        <v>4.4000000000000004</v>
      </c>
      <c r="F212" s="213">
        <v>100</v>
      </c>
      <c r="G212" s="132">
        <v>10</v>
      </c>
      <c r="H212" s="213">
        <f>F212/G212</f>
        <v>10</v>
      </c>
      <c r="I212" s="134">
        <v>0.05</v>
      </c>
      <c r="J212" s="132" t="s">
        <v>14</v>
      </c>
      <c r="K212" s="212" t="s">
        <v>17</v>
      </c>
      <c r="L212" s="98"/>
    </row>
    <row r="213" spans="1:12" s="96" customFormat="1" ht="12" customHeight="1">
      <c r="A213" s="131">
        <v>2577</v>
      </c>
      <c r="B213" s="149" t="s">
        <v>83</v>
      </c>
      <c r="C213" s="137">
        <v>500</v>
      </c>
      <c r="D213" s="132">
        <v>1000</v>
      </c>
      <c r="E213" s="212">
        <f t="shared" ref="E213" si="37">C213/D213</f>
        <v>0.5</v>
      </c>
      <c r="F213" s="213"/>
      <c r="G213" s="132"/>
      <c r="H213" s="213">
        <f t="shared" ref="H213" si="38">E213</f>
        <v>0.5</v>
      </c>
      <c r="I213" s="134">
        <v>0.05</v>
      </c>
      <c r="J213" s="132" t="s">
        <v>14</v>
      </c>
      <c r="K213" s="212" t="s">
        <v>16</v>
      </c>
      <c r="L213" s="98"/>
    </row>
    <row r="214" spans="1:12" ht="12" customHeight="1">
      <c r="A214" s="131">
        <v>2578</v>
      </c>
      <c r="B214" s="149" t="s">
        <v>84</v>
      </c>
      <c r="C214" s="137">
        <v>3940</v>
      </c>
      <c r="D214" s="132">
        <v>5000</v>
      </c>
      <c r="E214" s="212">
        <f t="shared" si="33"/>
        <v>0.78800000000000003</v>
      </c>
      <c r="F214" s="213"/>
      <c r="G214" s="132"/>
      <c r="H214" s="213">
        <f t="shared" si="36"/>
        <v>0.78800000000000003</v>
      </c>
      <c r="I214" s="134">
        <v>0.05</v>
      </c>
      <c r="J214" s="132" t="s">
        <v>14</v>
      </c>
      <c r="K214" s="212" t="s">
        <v>16</v>
      </c>
      <c r="L214" s="98" t="s">
        <v>292</v>
      </c>
    </row>
    <row r="215" spans="1:12" ht="12" customHeight="1">
      <c r="A215" s="131">
        <v>2579</v>
      </c>
      <c r="B215" s="149" t="s">
        <v>85</v>
      </c>
      <c r="C215" s="137">
        <v>1254</v>
      </c>
      <c r="D215" s="132">
        <v>1000</v>
      </c>
      <c r="E215" s="212">
        <f t="shared" si="33"/>
        <v>1.254</v>
      </c>
      <c r="F215" s="213"/>
      <c r="G215" s="132"/>
      <c r="H215" s="213">
        <f t="shared" si="36"/>
        <v>1.254</v>
      </c>
      <c r="I215" s="134">
        <v>0.05</v>
      </c>
      <c r="J215" s="132" t="s">
        <v>14</v>
      </c>
      <c r="K215" s="212" t="s">
        <v>16</v>
      </c>
      <c r="L215" s="98" t="s">
        <v>292</v>
      </c>
    </row>
    <row r="216" spans="1:12" s="96" customFormat="1" ht="12" customHeight="1">
      <c r="A216" s="131">
        <v>2580</v>
      </c>
      <c r="B216" s="149" t="s">
        <v>86</v>
      </c>
      <c r="C216" s="137">
        <v>943</v>
      </c>
      <c r="D216" s="132">
        <v>1000</v>
      </c>
      <c r="E216" s="212">
        <f t="shared" si="33"/>
        <v>0.94299999999999995</v>
      </c>
      <c r="F216" s="213">
        <v>320</v>
      </c>
      <c r="G216" s="132">
        <v>50</v>
      </c>
      <c r="H216" s="213">
        <f>F216/G216</f>
        <v>6.4</v>
      </c>
      <c r="I216" s="134">
        <v>0.5</v>
      </c>
      <c r="J216" s="132" t="s">
        <v>18</v>
      </c>
      <c r="K216" s="212" t="s">
        <v>16</v>
      </c>
      <c r="L216" s="98"/>
    </row>
    <row r="217" spans="1:12" s="96" customFormat="1" ht="12" customHeight="1">
      <c r="A217" s="131">
        <v>2581</v>
      </c>
      <c r="B217" s="149" t="s">
        <v>87</v>
      </c>
      <c r="C217" s="137">
        <v>32000</v>
      </c>
      <c r="D217" s="132">
        <v>1000</v>
      </c>
      <c r="E217" s="212">
        <f t="shared" si="33"/>
        <v>32</v>
      </c>
      <c r="F217" s="136"/>
      <c r="G217" s="132"/>
      <c r="H217" s="133">
        <f t="shared" ref="H217" si="39">E217</f>
        <v>32</v>
      </c>
      <c r="I217" s="134">
        <v>0.05</v>
      </c>
      <c r="J217" s="132" t="s">
        <v>14</v>
      </c>
      <c r="K217" s="212" t="s">
        <v>17</v>
      </c>
      <c r="L217" s="98"/>
    </row>
    <row r="218" spans="1:12" s="96" customFormat="1" ht="12" customHeight="1">
      <c r="A218" s="131">
        <v>2582</v>
      </c>
      <c r="B218" s="149" t="s">
        <v>88</v>
      </c>
      <c r="C218" s="137">
        <v>500</v>
      </c>
      <c r="D218" s="132">
        <v>1000</v>
      </c>
      <c r="E218" s="212">
        <f t="shared" si="33"/>
        <v>0.5</v>
      </c>
      <c r="F218" s="213"/>
      <c r="G218" s="132"/>
      <c r="H218" s="213">
        <f>E218</f>
        <v>0.5</v>
      </c>
      <c r="I218" s="134">
        <v>0.05</v>
      </c>
      <c r="J218" s="132" t="s">
        <v>14</v>
      </c>
      <c r="K218" s="212" t="s">
        <v>16</v>
      </c>
      <c r="L218" s="98"/>
    </row>
    <row r="219" spans="1:12" s="96" customFormat="1" ht="12" customHeight="1">
      <c r="A219" s="131">
        <v>2583</v>
      </c>
      <c r="B219" s="149" t="s">
        <v>89</v>
      </c>
      <c r="C219" s="228">
        <v>762.5</v>
      </c>
      <c r="D219" s="132">
        <v>1000</v>
      </c>
      <c r="E219" s="229">
        <f t="shared" si="33"/>
        <v>0.76249999999999996</v>
      </c>
      <c r="F219" s="213"/>
      <c r="G219" s="132"/>
      <c r="H219" s="230">
        <f>E219</f>
        <v>0.76249999999999996</v>
      </c>
      <c r="I219" s="134">
        <v>0.05</v>
      </c>
      <c r="J219" s="132" t="s">
        <v>14</v>
      </c>
      <c r="K219" s="212" t="s">
        <v>16</v>
      </c>
      <c r="L219" s="98"/>
    </row>
    <row r="220" spans="1:12" s="96" customFormat="1" ht="12" customHeight="1">
      <c r="A220" s="131">
        <v>2584</v>
      </c>
      <c r="B220" s="149" t="s">
        <v>90</v>
      </c>
      <c r="C220" s="137">
        <v>109</v>
      </c>
      <c r="D220" s="132">
        <v>1000</v>
      </c>
      <c r="E220" s="212">
        <f t="shared" si="33"/>
        <v>0.109</v>
      </c>
      <c r="F220" s="213">
        <v>172.5</v>
      </c>
      <c r="G220" s="132">
        <v>50</v>
      </c>
      <c r="H220" s="213">
        <f>F220/G220</f>
        <v>3.45</v>
      </c>
      <c r="I220" s="134">
        <v>0.05</v>
      </c>
      <c r="J220" s="132" t="s">
        <v>14</v>
      </c>
      <c r="K220" s="212" t="s">
        <v>16</v>
      </c>
      <c r="L220" s="98"/>
    </row>
    <row r="221" spans="1:12" s="96" customFormat="1" ht="12" customHeight="1">
      <c r="A221" s="131">
        <v>2585</v>
      </c>
      <c r="B221" s="149" t="s">
        <v>91</v>
      </c>
      <c r="C221" s="137">
        <v>969</v>
      </c>
      <c r="D221" s="132">
        <v>1000</v>
      </c>
      <c r="E221" s="212">
        <f t="shared" si="33"/>
        <v>0.96899999999999997</v>
      </c>
      <c r="F221" s="213">
        <v>0.5</v>
      </c>
      <c r="G221" s="132">
        <v>50</v>
      </c>
      <c r="H221" s="213">
        <f>F221/G221</f>
        <v>0.01</v>
      </c>
      <c r="I221" s="134">
        <v>0.05</v>
      </c>
      <c r="J221" s="132" t="s">
        <v>14</v>
      </c>
      <c r="K221" s="212" t="s">
        <v>16</v>
      </c>
      <c r="L221" s="93"/>
    </row>
    <row r="222" spans="1:12" ht="12" customHeight="1">
      <c r="A222" s="131">
        <v>2586</v>
      </c>
      <c r="B222" s="149" t="s">
        <v>92</v>
      </c>
      <c r="C222" s="137">
        <v>841</v>
      </c>
      <c r="D222" s="132">
        <v>1000</v>
      </c>
      <c r="E222" s="212">
        <f t="shared" si="33"/>
        <v>0.84099999999999997</v>
      </c>
      <c r="F222" s="213"/>
      <c r="G222" s="132"/>
      <c r="H222" s="213">
        <f t="shared" si="36"/>
        <v>0.84099999999999997</v>
      </c>
      <c r="I222" s="134">
        <v>0.05</v>
      </c>
      <c r="J222" s="132" t="s">
        <v>14</v>
      </c>
      <c r="K222" s="212" t="s">
        <v>16</v>
      </c>
    </row>
    <row r="223" spans="1:12" ht="12" customHeight="1">
      <c r="A223" s="220">
        <v>2587</v>
      </c>
      <c r="B223" s="149" t="s">
        <v>93</v>
      </c>
      <c r="C223" s="137">
        <v>1000</v>
      </c>
      <c r="D223" s="132">
        <v>5000</v>
      </c>
      <c r="E223" s="212">
        <f t="shared" si="33"/>
        <v>0.2</v>
      </c>
      <c r="F223" s="213"/>
      <c r="G223" s="132"/>
      <c r="H223" s="213">
        <f t="shared" si="36"/>
        <v>0.2</v>
      </c>
      <c r="I223" s="134">
        <v>0.5</v>
      </c>
      <c r="J223" s="132" t="s">
        <v>18</v>
      </c>
      <c r="K223" s="212" t="s">
        <v>16</v>
      </c>
    </row>
    <row r="224" spans="1:12" ht="12" customHeight="1">
      <c r="A224" s="220">
        <v>2588</v>
      </c>
      <c r="B224" s="149" t="s">
        <v>94</v>
      </c>
      <c r="C224" s="137">
        <v>4400</v>
      </c>
      <c r="D224" s="132">
        <v>1000</v>
      </c>
      <c r="E224" s="212">
        <f t="shared" si="33"/>
        <v>4.4000000000000004</v>
      </c>
      <c r="F224" s="213"/>
      <c r="G224" s="132"/>
      <c r="H224" s="213">
        <f t="shared" si="36"/>
        <v>4.4000000000000004</v>
      </c>
      <c r="I224" s="134">
        <v>0.5</v>
      </c>
      <c r="J224" s="132" t="s">
        <v>18</v>
      </c>
      <c r="K224" s="212" t="s">
        <v>16</v>
      </c>
    </row>
    <row r="225" spans="1:12" ht="12" customHeight="1">
      <c r="A225" s="220">
        <v>2589</v>
      </c>
      <c r="B225" s="149" t="s">
        <v>95</v>
      </c>
      <c r="C225" s="137">
        <v>1.8</v>
      </c>
      <c r="D225" s="132">
        <v>1000</v>
      </c>
      <c r="E225" s="212">
        <f t="shared" si="33"/>
        <v>1.8E-3</v>
      </c>
      <c r="F225" s="213"/>
      <c r="G225" s="132"/>
      <c r="H225" s="213">
        <f t="shared" si="36"/>
        <v>1.8E-3</v>
      </c>
      <c r="I225" s="134">
        <v>0.05</v>
      </c>
      <c r="J225" s="132" t="s">
        <v>14</v>
      </c>
      <c r="K225" s="212" t="s">
        <v>16</v>
      </c>
    </row>
    <row r="226" spans="1:12" ht="12" customHeight="1">
      <c r="A226" s="220">
        <v>2590</v>
      </c>
      <c r="B226" s="149" t="s">
        <v>96</v>
      </c>
      <c r="C226" s="137">
        <v>100</v>
      </c>
      <c r="D226" s="132">
        <v>5000</v>
      </c>
      <c r="E226" s="212">
        <f t="shared" si="33"/>
        <v>0.02</v>
      </c>
      <c r="F226" s="213"/>
      <c r="G226" s="132"/>
      <c r="H226" s="213">
        <f t="shared" si="36"/>
        <v>0.02</v>
      </c>
      <c r="I226" s="134">
        <v>0.5</v>
      </c>
      <c r="J226" s="132" t="s">
        <v>18</v>
      </c>
      <c r="K226" s="212" t="s">
        <v>16</v>
      </c>
    </row>
    <row r="227" spans="1:12" s="105" customFormat="1" ht="12" customHeight="1">
      <c r="A227" s="131">
        <v>2591</v>
      </c>
      <c r="B227" s="149" t="s">
        <v>97</v>
      </c>
      <c r="C227" s="137">
        <v>10000</v>
      </c>
      <c r="D227" s="132">
        <v>10000</v>
      </c>
      <c r="E227" s="212">
        <f t="shared" si="33"/>
        <v>1</v>
      </c>
      <c r="F227" s="213"/>
      <c r="G227" s="132"/>
      <c r="H227" s="213">
        <f t="shared" si="36"/>
        <v>1</v>
      </c>
      <c r="I227" s="134">
        <v>0.05</v>
      </c>
      <c r="J227" s="132" t="s">
        <v>14</v>
      </c>
      <c r="K227" s="212" t="s">
        <v>16</v>
      </c>
      <c r="L227" s="98"/>
    </row>
    <row r="228" spans="1:12" s="105" customFormat="1" ht="12" customHeight="1">
      <c r="A228" s="131">
        <v>2592</v>
      </c>
      <c r="B228" s="149" t="s">
        <v>98</v>
      </c>
      <c r="C228" s="137">
        <v>100</v>
      </c>
      <c r="D228" s="132">
        <v>1000</v>
      </c>
      <c r="E228" s="212">
        <f>C228/D228</f>
        <v>0.1</v>
      </c>
      <c r="F228" s="213">
        <v>100</v>
      </c>
      <c r="G228" s="132">
        <v>50</v>
      </c>
      <c r="H228" s="213">
        <f>F228/G228</f>
        <v>2</v>
      </c>
      <c r="I228" s="134">
        <v>0.05</v>
      </c>
      <c r="J228" s="132" t="s">
        <v>14</v>
      </c>
      <c r="K228" s="212" t="s">
        <v>17</v>
      </c>
      <c r="L228" s="93"/>
    </row>
    <row r="229" spans="1:12" s="105" customFormat="1" ht="12" customHeight="1">
      <c r="A229" s="131">
        <v>2593</v>
      </c>
      <c r="B229" s="149" t="s">
        <v>99</v>
      </c>
      <c r="C229" s="137">
        <v>209</v>
      </c>
      <c r="D229" s="132">
        <v>5000</v>
      </c>
      <c r="E229" s="212">
        <f t="shared" si="33"/>
        <v>4.1799999999999997E-2</v>
      </c>
      <c r="F229" s="213"/>
      <c r="G229" s="132"/>
      <c r="H229" s="213">
        <f t="shared" si="36"/>
        <v>4.1799999999999997E-2</v>
      </c>
      <c r="I229" s="134">
        <v>1</v>
      </c>
      <c r="J229" s="132" t="s">
        <v>27</v>
      </c>
      <c r="K229" s="212" t="s">
        <v>16</v>
      </c>
      <c r="L229" s="93"/>
    </row>
    <row r="230" spans="1:12" s="105" customFormat="1" ht="12" customHeight="1">
      <c r="A230" s="131">
        <v>2594</v>
      </c>
      <c r="B230" s="149" t="s">
        <v>198</v>
      </c>
      <c r="C230" s="137">
        <v>188</v>
      </c>
      <c r="D230" s="132">
        <v>5000</v>
      </c>
      <c r="E230" s="212">
        <f t="shared" si="33"/>
        <v>3.7600000000000001E-2</v>
      </c>
      <c r="F230" s="213"/>
      <c r="G230" s="132"/>
      <c r="H230" s="213">
        <f t="shared" si="36"/>
        <v>3.7600000000000001E-2</v>
      </c>
      <c r="I230" s="134">
        <v>1</v>
      </c>
      <c r="J230" s="132" t="s">
        <v>27</v>
      </c>
      <c r="K230" s="212" t="s">
        <v>16</v>
      </c>
      <c r="L230" s="93"/>
    </row>
    <row r="231" spans="1:12" s="105" customFormat="1" ht="12" customHeight="1">
      <c r="A231" s="131">
        <v>2595</v>
      </c>
      <c r="B231" s="149" t="s">
        <v>100</v>
      </c>
      <c r="C231" s="137">
        <v>600</v>
      </c>
      <c r="D231" s="132">
        <v>1000</v>
      </c>
      <c r="E231" s="212">
        <f>C231/D231</f>
        <v>0.6</v>
      </c>
      <c r="F231" s="213">
        <v>12.5</v>
      </c>
      <c r="G231" s="132">
        <v>50</v>
      </c>
      <c r="H231" s="213">
        <f>F231/G231</f>
        <v>0.25</v>
      </c>
      <c r="I231" s="134">
        <v>0.05</v>
      </c>
      <c r="J231" s="132" t="s">
        <v>14</v>
      </c>
      <c r="K231" s="212" t="s">
        <v>16</v>
      </c>
      <c r="L231" s="93"/>
    </row>
    <row r="232" spans="1:12" s="105" customFormat="1" ht="12" customHeight="1">
      <c r="A232" s="131">
        <v>2596</v>
      </c>
      <c r="B232" s="149" t="s">
        <v>101</v>
      </c>
      <c r="C232" s="137">
        <v>490</v>
      </c>
      <c r="D232" s="132">
        <v>1000</v>
      </c>
      <c r="E232" s="212">
        <f t="shared" si="33"/>
        <v>0.49</v>
      </c>
      <c r="F232" s="213"/>
      <c r="G232" s="132"/>
      <c r="H232" s="213">
        <f t="shared" si="36"/>
        <v>0.49</v>
      </c>
      <c r="I232" s="134">
        <v>0.05</v>
      </c>
      <c r="J232" s="132" t="s">
        <v>14</v>
      </c>
      <c r="K232" s="212" t="s">
        <v>16</v>
      </c>
      <c r="L232" s="93"/>
    </row>
    <row r="233" spans="1:12" s="105" customFormat="1" ht="12" customHeight="1">
      <c r="A233" s="131">
        <v>2597</v>
      </c>
      <c r="B233" s="149" t="s">
        <v>197</v>
      </c>
      <c r="C233" s="137">
        <v>18</v>
      </c>
      <c r="D233" s="132">
        <v>1000</v>
      </c>
      <c r="E233" s="212">
        <f t="shared" si="33"/>
        <v>1.7999999999999999E-2</v>
      </c>
      <c r="F233" s="213">
        <v>3.3</v>
      </c>
      <c r="G233" s="132">
        <v>100</v>
      </c>
      <c r="H233" s="213">
        <f>F233/G233</f>
        <v>3.3000000000000002E-2</v>
      </c>
      <c r="I233" s="134">
        <v>0.05</v>
      </c>
      <c r="J233" s="132" t="s">
        <v>14</v>
      </c>
      <c r="K233" s="212" t="s">
        <v>16</v>
      </c>
      <c r="L233" s="93"/>
    </row>
    <row r="234" spans="1:12">
      <c r="A234" s="131">
        <v>2598</v>
      </c>
      <c r="B234" s="149" t="s">
        <v>102</v>
      </c>
      <c r="C234" s="137">
        <v>75</v>
      </c>
      <c r="D234" s="132">
        <v>1000</v>
      </c>
      <c r="E234" s="212">
        <f>C234/D234</f>
        <v>7.4999999999999997E-2</v>
      </c>
      <c r="F234" s="213">
        <v>5.6</v>
      </c>
      <c r="G234" s="132">
        <v>50</v>
      </c>
      <c r="H234" s="213">
        <f>F234/G234</f>
        <v>0.11199999999999999</v>
      </c>
      <c r="I234" s="134">
        <v>1</v>
      </c>
      <c r="J234" s="132" t="s">
        <v>27</v>
      </c>
      <c r="K234" s="212" t="s">
        <v>16</v>
      </c>
    </row>
    <row r="235" spans="1:12">
      <c r="A235" s="220">
        <v>2599</v>
      </c>
      <c r="B235" s="149" t="s">
        <v>103</v>
      </c>
      <c r="C235" s="134">
        <v>100</v>
      </c>
      <c r="D235" s="132">
        <v>1000</v>
      </c>
      <c r="E235" s="135">
        <f t="shared" si="33"/>
        <v>0.1</v>
      </c>
      <c r="F235" s="136">
        <v>120</v>
      </c>
      <c r="G235" s="132">
        <v>100</v>
      </c>
      <c r="H235" s="133">
        <f>F235/G235</f>
        <v>1.2</v>
      </c>
      <c r="I235" s="134">
        <v>0.5</v>
      </c>
      <c r="J235" s="132" t="s">
        <v>18</v>
      </c>
      <c r="K235" s="212" t="s">
        <v>16</v>
      </c>
    </row>
    <row r="236" spans="1:12">
      <c r="A236" s="220">
        <v>2600</v>
      </c>
      <c r="B236" s="149" t="s">
        <v>104</v>
      </c>
      <c r="C236" s="134">
        <v>120</v>
      </c>
      <c r="D236" s="132">
        <v>1000</v>
      </c>
      <c r="E236" s="135">
        <f t="shared" si="33"/>
        <v>0.12</v>
      </c>
      <c r="F236" s="136">
        <v>120</v>
      </c>
      <c r="G236" s="132">
        <v>100</v>
      </c>
      <c r="H236" s="133">
        <f>F236/G236</f>
        <v>1.2</v>
      </c>
      <c r="I236" s="134">
        <v>1</v>
      </c>
      <c r="J236" s="132" t="s">
        <v>27</v>
      </c>
      <c r="K236" s="212" t="s">
        <v>16</v>
      </c>
    </row>
    <row r="237" spans="1:12">
      <c r="A237" s="220">
        <v>2601</v>
      </c>
      <c r="B237" s="149" t="s">
        <v>105</v>
      </c>
      <c r="C237" s="134">
        <v>120</v>
      </c>
      <c r="D237" s="132">
        <v>1000</v>
      </c>
      <c r="E237" s="135">
        <f t="shared" si="33"/>
        <v>0.12</v>
      </c>
      <c r="F237" s="136">
        <v>120</v>
      </c>
      <c r="G237" s="132">
        <v>100</v>
      </c>
      <c r="H237" s="133">
        <f>F237/G237</f>
        <v>1.2</v>
      </c>
      <c r="I237" s="134">
        <v>0.5</v>
      </c>
      <c r="J237" s="132" t="s">
        <v>18</v>
      </c>
      <c r="K237" s="212" t="s">
        <v>16</v>
      </c>
    </row>
    <row r="238" spans="1:12">
      <c r="A238" s="220">
        <v>2602</v>
      </c>
      <c r="B238" s="149" t="s">
        <v>106</v>
      </c>
      <c r="C238" s="134">
        <v>38</v>
      </c>
      <c r="D238" s="132">
        <v>1000</v>
      </c>
      <c r="E238" s="135">
        <f t="shared" si="33"/>
        <v>3.7999999999999999E-2</v>
      </c>
      <c r="F238" s="136"/>
      <c r="G238" s="132"/>
      <c r="H238" s="133">
        <f t="shared" ref="H238:H242" si="40">E238</f>
        <v>3.7999999999999999E-2</v>
      </c>
      <c r="I238" s="134">
        <v>1</v>
      </c>
      <c r="J238" s="132" t="s">
        <v>27</v>
      </c>
      <c r="K238" s="212" t="s">
        <v>16</v>
      </c>
    </row>
    <row r="239" spans="1:12">
      <c r="A239" s="131">
        <v>2603</v>
      </c>
      <c r="B239" s="149" t="s">
        <v>196</v>
      </c>
      <c r="C239" s="134">
        <v>100</v>
      </c>
      <c r="D239" s="132">
        <v>5000</v>
      </c>
      <c r="E239" s="135">
        <f t="shared" si="33"/>
        <v>0.02</v>
      </c>
      <c r="F239" s="136"/>
      <c r="G239" s="132"/>
      <c r="H239" s="133">
        <f t="shared" si="40"/>
        <v>0.02</v>
      </c>
      <c r="I239" s="134">
        <v>1</v>
      </c>
      <c r="J239" s="132" t="s">
        <v>27</v>
      </c>
      <c r="K239" s="212" t="s">
        <v>15</v>
      </c>
    </row>
    <row r="240" spans="1:12">
      <c r="A240" s="131">
        <v>2604</v>
      </c>
      <c r="B240" s="149" t="s">
        <v>107</v>
      </c>
      <c r="C240" s="134">
        <v>13</v>
      </c>
      <c r="D240" s="132">
        <v>5000</v>
      </c>
      <c r="E240" s="135">
        <f>C240/D240</f>
        <v>2.5999999999999999E-3</v>
      </c>
      <c r="F240" s="136"/>
      <c r="G240" s="132"/>
      <c r="H240" s="133">
        <f t="shared" si="40"/>
        <v>2.5999999999999999E-3</v>
      </c>
      <c r="I240" s="134">
        <v>1</v>
      </c>
      <c r="J240" s="132" t="s">
        <v>16</v>
      </c>
      <c r="K240" s="212" t="s">
        <v>16</v>
      </c>
    </row>
    <row r="241" spans="1:11">
      <c r="A241" s="131">
        <v>2605</v>
      </c>
      <c r="B241" s="149" t="s">
        <v>108</v>
      </c>
      <c r="C241" s="137">
        <v>40.700000000000003</v>
      </c>
      <c r="D241" s="132">
        <v>1000</v>
      </c>
      <c r="E241" s="212">
        <f>C241/D241</f>
        <v>4.07E-2</v>
      </c>
      <c r="F241" s="213"/>
      <c r="G241" s="132"/>
      <c r="H241" s="213">
        <f>E241</f>
        <v>4.07E-2</v>
      </c>
      <c r="I241" s="134">
        <v>0.05</v>
      </c>
      <c r="J241" s="132" t="s">
        <v>14</v>
      </c>
      <c r="K241" s="212" t="s">
        <v>16</v>
      </c>
    </row>
    <row r="242" spans="1:11">
      <c r="A242" s="131">
        <v>2606</v>
      </c>
      <c r="B242" s="149" t="s">
        <v>109</v>
      </c>
      <c r="C242" s="134">
        <v>528</v>
      </c>
      <c r="D242" s="132">
        <v>1000</v>
      </c>
      <c r="E242" s="135">
        <f t="shared" ref="E242:E256" si="41">C242/D242</f>
        <v>0.52800000000000002</v>
      </c>
      <c r="F242" s="213"/>
      <c r="G242" s="132"/>
      <c r="H242" s="213">
        <f t="shared" si="40"/>
        <v>0.52800000000000002</v>
      </c>
      <c r="I242" s="134">
        <v>0.05</v>
      </c>
      <c r="J242" s="132" t="s">
        <v>14</v>
      </c>
      <c r="K242" s="212" t="s">
        <v>15</v>
      </c>
    </row>
    <row r="243" spans="1:11">
      <c r="A243" s="131">
        <v>2607</v>
      </c>
      <c r="B243" s="149" t="s">
        <v>195</v>
      </c>
      <c r="C243" s="134">
        <v>39</v>
      </c>
      <c r="D243" s="132">
        <v>1000</v>
      </c>
      <c r="E243" s="135">
        <f t="shared" si="41"/>
        <v>3.9E-2</v>
      </c>
      <c r="F243" s="213">
        <v>4.3</v>
      </c>
      <c r="G243" s="132">
        <v>100</v>
      </c>
      <c r="H243" s="213">
        <f>+F243/G243</f>
        <v>4.2999999999999997E-2</v>
      </c>
      <c r="I243" s="134">
        <v>0.5</v>
      </c>
      <c r="J243" s="132" t="s">
        <v>18</v>
      </c>
      <c r="K243" s="212" t="s">
        <v>16</v>
      </c>
    </row>
    <row r="244" spans="1:11">
      <c r="A244" s="131">
        <v>2608</v>
      </c>
      <c r="B244" s="149" t="s">
        <v>194</v>
      </c>
      <c r="C244" s="134">
        <v>100</v>
      </c>
      <c r="D244" s="132">
        <v>1000</v>
      </c>
      <c r="E244" s="135">
        <f t="shared" si="41"/>
        <v>0.1</v>
      </c>
      <c r="F244" s="136">
        <v>100</v>
      </c>
      <c r="G244" s="132">
        <v>10</v>
      </c>
      <c r="H244" s="133">
        <f>+F244/G244</f>
        <v>10</v>
      </c>
      <c r="I244" s="134">
        <v>0.05</v>
      </c>
      <c r="J244" s="132" t="s">
        <v>14</v>
      </c>
      <c r="K244" s="212" t="s">
        <v>17</v>
      </c>
    </row>
    <row r="245" spans="1:11">
      <c r="A245" s="131">
        <v>2609</v>
      </c>
      <c r="B245" s="231" t="s">
        <v>193</v>
      </c>
      <c r="C245" s="134">
        <v>100</v>
      </c>
      <c r="D245" s="132">
        <v>1000</v>
      </c>
      <c r="E245" s="135">
        <f t="shared" si="41"/>
        <v>0.1</v>
      </c>
      <c r="F245" s="136">
        <v>100</v>
      </c>
      <c r="G245" s="132">
        <v>50</v>
      </c>
      <c r="H245" s="133">
        <f t="shared" ref="H245" si="42">F245/G245</f>
        <v>2</v>
      </c>
      <c r="I245" s="134">
        <v>1</v>
      </c>
      <c r="J245" s="132" t="s">
        <v>27</v>
      </c>
      <c r="K245" s="212" t="s">
        <v>16</v>
      </c>
    </row>
    <row r="246" spans="1:11">
      <c r="A246" s="220">
        <v>2610</v>
      </c>
      <c r="B246" s="232" t="s">
        <v>192</v>
      </c>
      <c r="C246" s="134">
        <v>100</v>
      </c>
      <c r="D246" s="132">
        <v>1000</v>
      </c>
      <c r="E246" s="135">
        <f t="shared" si="41"/>
        <v>0.1</v>
      </c>
      <c r="F246" s="136"/>
      <c r="G246" s="132"/>
      <c r="H246" s="133">
        <v>0.1</v>
      </c>
      <c r="I246" s="134">
        <v>0.05</v>
      </c>
      <c r="J246" s="132" t="s">
        <v>14</v>
      </c>
      <c r="K246" s="212" t="s">
        <v>16</v>
      </c>
    </row>
    <row r="247" spans="1:11">
      <c r="A247" s="220">
        <v>2611</v>
      </c>
      <c r="B247" s="131" t="s">
        <v>191</v>
      </c>
      <c r="C247" s="134">
        <v>100</v>
      </c>
      <c r="D247" s="132">
        <v>1000</v>
      </c>
      <c r="E247" s="135">
        <f t="shared" si="41"/>
        <v>0.1</v>
      </c>
      <c r="F247" s="136"/>
      <c r="G247" s="132"/>
      <c r="H247" s="133">
        <v>0.1</v>
      </c>
      <c r="I247" s="134">
        <v>1</v>
      </c>
      <c r="J247" s="132" t="s">
        <v>27</v>
      </c>
      <c r="K247" s="212" t="s">
        <v>16</v>
      </c>
    </row>
    <row r="248" spans="1:11">
      <c r="A248" s="220">
        <v>2612</v>
      </c>
      <c r="B248" s="233" t="s">
        <v>190</v>
      </c>
      <c r="C248" s="134">
        <v>100</v>
      </c>
      <c r="D248" s="132">
        <v>1000</v>
      </c>
      <c r="E248" s="135">
        <f t="shared" si="41"/>
        <v>0.1</v>
      </c>
      <c r="F248" s="136"/>
      <c r="G248" s="132"/>
      <c r="H248" s="133">
        <v>0.1</v>
      </c>
      <c r="I248" s="134">
        <v>1</v>
      </c>
      <c r="J248" s="132" t="s">
        <v>27</v>
      </c>
      <c r="K248" s="212" t="s">
        <v>16</v>
      </c>
    </row>
    <row r="249" spans="1:11">
      <c r="A249" s="220">
        <v>2613</v>
      </c>
      <c r="B249" s="233" t="s">
        <v>189</v>
      </c>
      <c r="C249" s="134">
        <v>100</v>
      </c>
      <c r="D249" s="132">
        <v>1000</v>
      </c>
      <c r="E249" s="135">
        <f t="shared" si="41"/>
        <v>0.1</v>
      </c>
      <c r="F249" s="136"/>
      <c r="G249" s="132"/>
      <c r="H249" s="133">
        <v>0.1</v>
      </c>
      <c r="I249" s="134">
        <v>1</v>
      </c>
      <c r="J249" s="132" t="s">
        <v>27</v>
      </c>
      <c r="K249" s="212" t="s">
        <v>16</v>
      </c>
    </row>
    <row r="250" spans="1:11">
      <c r="A250" s="220">
        <v>2614</v>
      </c>
      <c r="B250" s="232" t="s">
        <v>188</v>
      </c>
      <c r="C250" s="134">
        <v>100</v>
      </c>
      <c r="D250" s="132">
        <v>1000</v>
      </c>
      <c r="E250" s="135">
        <f t="shared" si="41"/>
        <v>0.1</v>
      </c>
      <c r="F250" s="136"/>
      <c r="G250" s="132"/>
      <c r="H250" s="133">
        <v>0.1</v>
      </c>
      <c r="I250" s="134">
        <v>1</v>
      </c>
      <c r="J250" s="132" t="s">
        <v>27</v>
      </c>
      <c r="K250" s="212" t="s">
        <v>16</v>
      </c>
    </row>
    <row r="251" spans="1:11">
      <c r="A251" s="234">
        <v>2615</v>
      </c>
      <c r="B251" s="131" t="s">
        <v>222</v>
      </c>
      <c r="C251" s="134">
        <v>0.59</v>
      </c>
      <c r="D251" s="132">
        <v>5000</v>
      </c>
      <c r="E251" s="135">
        <f t="shared" si="41"/>
        <v>1.18E-4</v>
      </c>
      <c r="F251" s="136"/>
      <c r="G251" s="132"/>
      <c r="H251" s="133">
        <f t="shared" ref="H251:H255" si="43">E251</f>
        <v>1.18E-4</v>
      </c>
      <c r="I251" s="137">
        <v>0.05</v>
      </c>
      <c r="J251" s="132" t="s">
        <v>14</v>
      </c>
      <c r="K251" s="212" t="s">
        <v>16</v>
      </c>
    </row>
    <row r="252" spans="1:11">
      <c r="A252" s="234">
        <v>2616</v>
      </c>
      <c r="B252" s="131" t="s">
        <v>370</v>
      </c>
      <c r="C252" s="137">
        <v>7.4</v>
      </c>
      <c r="D252" s="132">
        <v>1000</v>
      </c>
      <c r="E252" s="212">
        <f t="shared" si="41"/>
        <v>7.4000000000000003E-3</v>
      </c>
      <c r="F252" s="213"/>
      <c r="G252" s="132"/>
      <c r="H252" s="212">
        <f t="shared" si="43"/>
        <v>7.4000000000000003E-3</v>
      </c>
      <c r="I252" s="137">
        <v>0.05</v>
      </c>
      <c r="J252" s="132" t="s">
        <v>14</v>
      </c>
      <c r="K252" s="212" t="s">
        <v>16</v>
      </c>
    </row>
    <row r="253" spans="1:11">
      <c r="A253" s="234">
        <v>2617</v>
      </c>
      <c r="B253" s="131" t="s">
        <v>371</v>
      </c>
      <c r="C253" s="137">
        <v>100</v>
      </c>
      <c r="D253" s="132">
        <v>5000</v>
      </c>
      <c r="E253" s="212">
        <f t="shared" si="41"/>
        <v>0.02</v>
      </c>
      <c r="F253" s="213"/>
      <c r="G253" s="132"/>
      <c r="H253" s="212">
        <f t="shared" si="43"/>
        <v>0.02</v>
      </c>
      <c r="I253" s="137">
        <v>0.05</v>
      </c>
      <c r="J253" s="132" t="s">
        <v>14</v>
      </c>
      <c r="K253" s="212" t="s">
        <v>16</v>
      </c>
    </row>
    <row r="254" spans="1:11">
      <c r="A254" s="234">
        <v>2618</v>
      </c>
      <c r="B254" s="131" t="s">
        <v>372</v>
      </c>
      <c r="C254" s="137">
        <v>100</v>
      </c>
      <c r="D254" s="132">
        <v>1000</v>
      </c>
      <c r="E254" s="212">
        <f t="shared" si="41"/>
        <v>0.1</v>
      </c>
      <c r="F254" s="213"/>
      <c r="G254" s="132"/>
      <c r="H254" s="212">
        <f t="shared" si="43"/>
        <v>0.1</v>
      </c>
      <c r="I254" s="137">
        <v>0.05</v>
      </c>
      <c r="J254" s="132" t="s">
        <v>14</v>
      </c>
      <c r="K254" s="212" t="s">
        <v>16</v>
      </c>
    </row>
    <row r="255" spans="1:11">
      <c r="A255" s="148">
        <v>2619</v>
      </c>
      <c r="B255" s="131" t="s">
        <v>373</v>
      </c>
      <c r="C255" s="137">
        <v>2.2000000000000002</v>
      </c>
      <c r="D255" s="132">
        <v>1000</v>
      </c>
      <c r="E255" s="212">
        <f t="shared" si="41"/>
        <v>2.2000000000000001E-3</v>
      </c>
      <c r="F255" s="213"/>
      <c r="G255" s="132"/>
      <c r="H255" s="212">
        <f t="shared" si="43"/>
        <v>2.2000000000000001E-3</v>
      </c>
      <c r="I255" s="137">
        <v>0.05</v>
      </c>
      <c r="J255" s="132" t="s">
        <v>14</v>
      </c>
      <c r="K255" s="212" t="s">
        <v>17</v>
      </c>
    </row>
    <row r="256" spans="1:11">
      <c r="A256" s="235">
        <v>2620</v>
      </c>
      <c r="B256" s="236" t="s">
        <v>374</v>
      </c>
      <c r="C256" s="137">
        <v>100</v>
      </c>
      <c r="D256" s="132">
        <v>1000</v>
      </c>
      <c r="E256" s="212">
        <f t="shared" si="41"/>
        <v>0.1</v>
      </c>
      <c r="F256" s="213">
        <v>100</v>
      </c>
      <c r="G256" s="132">
        <v>50</v>
      </c>
      <c r="H256" s="212">
        <f>+F256/G256</f>
        <v>2</v>
      </c>
      <c r="I256" s="137">
        <v>0.05</v>
      </c>
      <c r="J256" s="132" t="s">
        <v>14</v>
      </c>
      <c r="K256" s="212" t="s">
        <v>16</v>
      </c>
    </row>
    <row r="257" spans="1:12" customFormat="1" ht="13.5" thickBot="1">
      <c r="A257" s="177">
        <v>2621</v>
      </c>
      <c r="B257" s="174" t="s">
        <v>375</v>
      </c>
      <c r="C257" s="237">
        <v>100</v>
      </c>
      <c r="D257" s="238">
        <v>1000</v>
      </c>
      <c r="E257" s="239">
        <f>C257/D257</f>
        <v>0.1</v>
      </c>
      <c r="F257" s="240"/>
      <c r="G257" s="241"/>
      <c r="H257" s="242">
        <f>E257</f>
        <v>0.1</v>
      </c>
      <c r="I257" s="243">
        <v>1</v>
      </c>
      <c r="J257" s="238" t="s">
        <v>27</v>
      </c>
      <c r="K257" s="244" t="s">
        <v>15</v>
      </c>
      <c r="L257" s="245"/>
    </row>
    <row r="258" spans="1:12">
      <c r="A258" s="96"/>
    </row>
    <row r="260" spans="1:12">
      <c r="A260" s="246" t="s">
        <v>187</v>
      </c>
      <c r="B260" s="181"/>
      <c r="C260" s="182"/>
      <c r="D260" s="182"/>
      <c r="E260" s="182"/>
      <c r="F260" s="182"/>
      <c r="G260" s="182"/>
      <c r="H260" s="182"/>
      <c r="I260" s="182"/>
    </row>
    <row r="261" spans="1:12">
      <c r="A261" s="247" t="s">
        <v>113</v>
      </c>
      <c r="B261" s="181" t="s">
        <v>186</v>
      </c>
      <c r="C261" s="182"/>
      <c r="D261" s="182"/>
      <c r="E261" s="182"/>
      <c r="F261" s="182"/>
      <c r="G261" s="182"/>
      <c r="H261" s="182"/>
      <c r="I261" s="182"/>
    </row>
    <row r="262" spans="1:12">
      <c r="A262" s="181" t="s">
        <v>114</v>
      </c>
      <c r="B262" s="181" t="s">
        <v>185</v>
      </c>
      <c r="C262" s="182"/>
      <c r="D262" s="182"/>
      <c r="E262" s="182"/>
      <c r="F262" s="182"/>
      <c r="G262" s="182"/>
      <c r="H262" s="182"/>
      <c r="I262" s="182"/>
    </row>
    <row r="263" spans="1:12">
      <c r="A263" s="181"/>
      <c r="B263" s="181" t="s">
        <v>184</v>
      </c>
      <c r="C263" s="182"/>
      <c r="D263" s="182"/>
      <c r="E263" s="182"/>
      <c r="F263" s="182"/>
      <c r="G263" s="182"/>
      <c r="H263" s="182"/>
      <c r="I263" s="182"/>
    </row>
    <row r="264" spans="1:12">
      <c r="A264" s="247" t="s">
        <v>183</v>
      </c>
      <c r="B264" s="181" t="s">
        <v>182</v>
      </c>
      <c r="C264" s="182"/>
      <c r="D264" s="182"/>
      <c r="E264" s="182"/>
      <c r="F264" s="182"/>
      <c r="G264" s="182"/>
      <c r="H264" s="182"/>
      <c r="I264" s="182"/>
    </row>
    <row r="265" spans="1:12">
      <c r="A265" s="247" t="s">
        <v>376</v>
      </c>
      <c r="B265" s="248" t="s">
        <v>377</v>
      </c>
      <c r="C265" s="182"/>
      <c r="D265" s="182"/>
      <c r="E265" s="182"/>
      <c r="F265" s="182"/>
      <c r="G265" s="182"/>
      <c r="H265" s="182"/>
      <c r="I265" s="182"/>
    </row>
    <row r="266" spans="1:12">
      <c r="A266" s="247"/>
      <c r="B266" s="248" t="s">
        <v>378</v>
      </c>
      <c r="C266" s="182"/>
      <c r="D266" s="182"/>
      <c r="E266" s="182"/>
      <c r="F266" s="182"/>
      <c r="G266" s="182"/>
      <c r="H266" s="182"/>
      <c r="I266" s="182"/>
    </row>
    <row r="267" spans="1:12">
      <c r="A267" s="247" t="s">
        <v>181</v>
      </c>
      <c r="B267" s="181" t="s">
        <v>180</v>
      </c>
      <c r="C267" s="182"/>
      <c r="D267" s="182"/>
      <c r="E267" s="182"/>
      <c r="F267" s="182"/>
      <c r="G267" s="182"/>
      <c r="H267" s="182"/>
      <c r="I267" s="182"/>
    </row>
    <row r="268" spans="1:12" ht="15.75">
      <c r="A268" s="249" t="s">
        <v>179</v>
      </c>
    </row>
    <row r="269" spans="1:12">
      <c r="A269" s="246" t="s">
        <v>178</v>
      </c>
      <c r="B269" s="181" t="s">
        <v>115</v>
      </c>
    </row>
    <row r="270" spans="1:12">
      <c r="A270" s="246" t="s">
        <v>177</v>
      </c>
      <c r="B270" s="181" t="s">
        <v>116</v>
      </c>
    </row>
    <row r="271" spans="1:12">
      <c r="A271" s="246" t="s">
        <v>176</v>
      </c>
      <c r="B271" s="181" t="s">
        <v>117</v>
      </c>
    </row>
    <row r="272" spans="1:12">
      <c r="A272" s="246" t="s">
        <v>175</v>
      </c>
      <c r="B272" s="181" t="s">
        <v>118</v>
      </c>
    </row>
    <row r="273" spans="1:2">
      <c r="A273" s="246" t="s">
        <v>174</v>
      </c>
      <c r="B273" s="181" t="s">
        <v>173</v>
      </c>
    </row>
    <row r="274" spans="1:2">
      <c r="A274" s="250" t="s">
        <v>172</v>
      </c>
    </row>
    <row r="275" spans="1:2">
      <c r="A275" s="246" t="s">
        <v>171</v>
      </c>
      <c r="B275" s="181" t="s">
        <v>119</v>
      </c>
    </row>
    <row r="276" spans="1:2">
      <c r="A276" s="246" t="s">
        <v>18</v>
      </c>
      <c r="B276" s="181" t="s">
        <v>170</v>
      </c>
    </row>
    <row r="277" spans="1:2">
      <c r="A277" s="246" t="s">
        <v>169</v>
      </c>
      <c r="B277" s="181" t="s">
        <v>121</v>
      </c>
    </row>
    <row r="278" spans="1:2">
      <c r="A278" s="246" t="s">
        <v>165</v>
      </c>
      <c r="B278" s="181" t="s">
        <v>122</v>
      </c>
    </row>
    <row r="279" spans="1:2">
      <c r="A279" s="246" t="s">
        <v>164</v>
      </c>
      <c r="B279" s="181" t="s">
        <v>123</v>
      </c>
    </row>
    <row r="280" spans="1:2">
      <c r="A280" s="250" t="s">
        <v>168</v>
      </c>
    </row>
    <row r="281" spans="1:2">
      <c r="A281" s="246" t="s">
        <v>167</v>
      </c>
      <c r="B281" s="181" t="s">
        <v>124</v>
      </c>
    </row>
    <row r="282" spans="1:2">
      <c r="A282" s="246" t="s">
        <v>166</v>
      </c>
      <c r="B282" s="181" t="s">
        <v>125</v>
      </c>
    </row>
    <row r="283" spans="1:2">
      <c r="A283" s="246" t="s">
        <v>165</v>
      </c>
      <c r="B283" s="181" t="s">
        <v>122</v>
      </c>
    </row>
    <row r="284" spans="1:2">
      <c r="A284" s="246" t="s">
        <v>164</v>
      </c>
      <c r="B284" s="181" t="s">
        <v>123</v>
      </c>
    </row>
    <row r="285" spans="1:2">
      <c r="A285" s="96"/>
    </row>
    <row r="286" spans="1:2">
      <c r="A286" s="96"/>
    </row>
    <row r="287" spans="1:2">
      <c r="A287" s="96"/>
    </row>
    <row r="288" spans="1:2">
      <c r="A288" s="96"/>
    </row>
    <row r="289" spans="1:1">
      <c r="A289" s="96"/>
    </row>
    <row r="290" spans="1:1">
      <c r="A290" s="96"/>
    </row>
    <row r="291" spans="1:1">
      <c r="A291" s="96"/>
    </row>
    <row r="292" spans="1:1">
      <c r="A292" s="96"/>
    </row>
    <row r="293" spans="1:1">
      <c r="A293" s="96"/>
    </row>
    <row r="294" spans="1:1">
      <c r="A294" s="96"/>
    </row>
    <row r="295" spans="1:1">
      <c r="A295" s="96"/>
    </row>
    <row r="296" spans="1:1">
      <c r="A296" s="96"/>
    </row>
    <row r="297" spans="1:1">
      <c r="A297" s="96"/>
    </row>
    <row r="298" spans="1:1">
      <c r="A298" s="96"/>
    </row>
    <row r="299" spans="1:1">
      <c r="A299" s="96"/>
    </row>
    <row r="300" spans="1:1">
      <c r="A300" s="96"/>
    </row>
    <row r="301" spans="1:1">
      <c r="A301" s="96"/>
    </row>
    <row r="302" spans="1:1">
      <c r="A302" s="96"/>
    </row>
    <row r="303" spans="1:1">
      <c r="A303" s="96"/>
    </row>
    <row r="304" spans="1:1">
      <c r="A304" s="96"/>
    </row>
    <row r="305" spans="1:1">
      <c r="A305" s="96"/>
    </row>
    <row r="306" spans="1:1">
      <c r="A306" s="96"/>
    </row>
    <row r="307" spans="1:1">
      <c r="A307" s="96"/>
    </row>
    <row r="308" spans="1:1">
      <c r="A308" s="96"/>
    </row>
    <row r="309" spans="1:1">
      <c r="A309" s="96"/>
    </row>
    <row r="310" spans="1:1">
      <c r="A310" s="96"/>
    </row>
    <row r="311" spans="1:1">
      <c r="A311" s="96"/>
    </row>
    <row r="312" spans="1:1">
      <c r="A312" s="96"/>
    </row>
    <row r="313" spans="1:1">
      <c r="A313" s="96"/>
    </row>
    <row r="314" spans="1:1">
      <c r="A314" s="96"/>
    </row>
    <row r="315" spans="1:1">
      <c r="A315" s="96"/>
    </row>
    <row r="316" spans="1:1">
      <c r="A316" s="96"/>
    </row>
    <row r="317" spans="1:1">
      <c r="A317" s="96"/>
    </row>
    <row r="318" spans="1:1">
      <c r="A318" s="96"/>
    </row>
    <row r="319" spans="1:1">
      <c r="A319" s="96"/>
    </row>
    <row r="320" spans="1:1">
      <c r="A320" s="96"/>
    </row>
    <row r="321" spans="1:1">
      <c r="A321" s="96"/>
    </row>
    <row r="322" spans="1:1">
      <c r="A322" s="96"/>
    </row>
    <row r="323" spans="1:1">
      <c r="A323" s="96"/>
    </row>
    <row r="324" spans="1:1">
      <c r="A324" s="96"/>
    </row>
    <row r="325" spans="1:1">
      <c r="A325" s="96"/>
    </row>
    <row r="326" spans="1:1">
      <c r="A326" s="96"/>
    </row>
    <row r="327" spans="1:1">
      <c r="A327" s="96"/>
    </row>
    <row r="328" spans="1:1">
      <c r="A328" s="96"/>
    </row>
    <row r="329" spans="1:1">
      <c r="A329" s="96"/>
    </row>
    <row r="330" spans="1:1">
      <c r="A330" s="96"/>
    </row>
    <row r="331" spans="1:1">
      <c r="A331" s="96"/>
    </row>
    <row r="332" spans="1:1">
      <c r="A332" s="96"/>
    </row>
    <row r="333" spans="1:1">
      <c r="A333" s="96"/>
    </row>
    <row r="334" spans="1:1">
      <c r="A334" s="96"/>
    </row>
    <row r="335" spans="1:1">
      <c r="A335" s="96"/>
    </row>
    <row r="336" spans="1:1">
      <c r="A336" s="96"/>
    </row>
    <row r="337" spans="1:1">
      <c r="A337" s="96"/>
    </row>
    <row r="338" spans="1:1">
      <c r="A338" s="96"/>
    </row>
    <row r="339" spans="1:1">
      <c r="A339" s="96"/>
    </row>
    <row r="340" spans="1:1">
      <c r="A340" s="96"/>
    </row>
    <row r="341" spans="1:1">
      <c r="A341" s="96"/>
    </row>
    <row r="342" spans="1:1">
      <c r="A342" s="96"/>
    </row>
    <row r="343" spans="1:1">
      <c r="A343" s="96"/>
    </row>
    <row r="344" spans="1:1">
      <c r="A344" s="96"/>
    </row>
    <row r="345" spans="1:1">
      <c r="A345" s="96"/>
    </row>
    <row r="346" spans="1:1">
      <c r="A346" s="96"/>
    </row>
    <row r="347" spans="1:1">
      <c r="A347" s="96"/>
    </row>
    <row r="348" spans="1:1">
      <c r="A348" s="96"/>
    </row>
    <row r="349" spans="1:1">
      <c r="A349" s="96"/>
    </row>
    <row r="350" spans="1:1">
      <c r="A350" s="96"/>
    </row>
    <row r="351" spans="1:1">
      <c r="A351" s="96"/>
    </row>
    <row r="352" spans="1:1">
      <c r="A352" s="96"/>
    </row>
    <row r="353" spans="1:1">
      <c r="A353" s="96"/>
    </row>
    <row r="354" spans="1:1">
      <c r="A354" s="96"/>
    </row>
    <row r="355" spans="1:1">
      <c r="A355" s="96"/>
    </row>
    <row r="356" spans="1:1">
      <c r="A356" s="96"/>
    </row>
    <row r="357" spans="1:1">
      <c r="A357" s="96"/>
    </row>
    <row r="358" spans="1:1">
      <c r="A358" s="96"/>
    </row>
    <row r="359" spans="1:1">
      <c r="A359" s="96"/>
    </row>
    <row r="360" spans="1:1">
      <c r="A360" s="96"/>
    </row>
    <row r="361" spans="1:1">
      <c r="A361" s="96"/>
    </row>
    <row r="362" spans="1:1">
      <c r="A362" s="96"/>
    </row>
    <row r="363" spans="1:1">
      <c r="A363" s="96"/>
    </row>
    <row r="364" spans="1:1">
      <c r="A364" s="96"/>
    </row>
    <row r="365" spans="1:1">
      <c r="A365" s="96"/>
    </row>
    <row r="366" spans="1:1">
      <c r="A366" s="96"/>
    </row>
    <row r="367" spans="1:1">
      <c r="A367" s="96"/>
    </row>
    <row r="368" spans="1:1">
      <c r="A368" s="96"/>
    </row>
    <row r="369" spans="1:1">
      <c r="A369" s="96"/>
    </row>
    <row r="370" spans="1:1">
      <c r="A370" s="96"/>
    </row>
    <row r="371" spans="1:1">
      <c r="A371" s="96"/>
    </row>
    <row r="372" spans="1:1">
      <c r="A372" s="96"/>
    </row>
    <row r="373" spans="1:1">
      <c r="A373" s="96"/>
    </row>
    <row r="374" spans="1:1">
      <c r="A374" s="96"/>
    </row>
    <row r="375" spans="1:1">
      <c r="A375" s="96"/>
    </row>
    <row r="376" spans="1:1">
      <c r="A376" s="96"/>
    </row>
    <row r="377" spans="1:1">
      <c r="A377" s="96"/>
    </row>
    <row r="378" spans="1:1">
      <c r="A378" s="96"/>
    </row>
    <row r="379" spans="1:1">
      <c r="A379" s="96"/>
    </row>
    <row r="380" spans="1:1">
      <c r="A380" s="96"/>
    </row>
    <row r="381" spans="1:1">
      <c r="A381" s="96"/>
    </row>
    <row r="382" spans="1:1">
      <c r="A382" s="96"/>
    </row>
    <row r="383" spans="1:1">
      <c r="A383" s="96"/>
    </row>
    <row r="384" spans="1:1">
      <c r="A384" s="96"/>
    </row>
    <row r="385" spans="1:1">
      <c r="A385" s="96"/>
    </row>
    <row r="386" spans="1:1">
      <c r="A386" s="96"/>
    </row>
    <row r="387" spans="1:1">
      <c r="A387" s="96"/>
    </row>
    <row r="388" spans="1:1">
      <c r="A388" s="96"/>
    </row>
    <row r="389" spans="1:1">
      <c r="A389" s="96"/>
    </row>
    <row r="390" spans="1:1">
      <c r="A390" s="96"/>
    </row>
    <row r="391" spans="1:1">
      <c r="A391" s="96"/>
    </row>
    <row r="392" spans="1:1">
      <c r="A392" s="96"/>
    </row>
    <row r="393" spans="1:1">
      <c r="A393" s="96"/>
    </row>
    <row r="394" spans="1:1">
      <c r="A394" s="96"/>
    </row>
    <row r="395" spans="1:1">
      <c r="A395" s="96"/>
    </row>
    <row r="396" spans="1:1">
      <c r="A396" s="96"/>
    </row>
    <row r="397" spans="1:1">
      <c r="A397" s="96"/>
    </row>
    <row r="398" spans="1:1">
      <c r="A398" s="96"/>
    </row>
    <row r="399" spans="1:1">
      <c r="A399" s="96"/>
    </row>
    <row r="400" spans="1:1">
      <c r="A400" s="96"/>
    </row>
    <row r="401" spans="1:1">
      <c r="A401" s="96"/>
    </row>
    <row r="402" spans="1:1">
      <c r="A402" s="96"/>
    </row>
    <row r="403" spans="1:1">
      <c r="A403" s="96"/>
    </row>
    <row r="404" spans="1:1">
      <c r="A404" s="96"/>
    </row>
    <row r="405" spans="1:1">
      <c r="A405" s="96"/>
    </row>
    <row r="406" spans="1:1">
      <c r="A406" s="96"/>
    </row>
    <row r="407" spans="1:1">
      <c r="A407" s="96"/>
    </row>
    <row r="408" spans="1:1">
      <c r="A408" s="96"/>
    </row>
    <row r="409" spans="1:1">
      <c r="A409" s="96"/>
    </row>
    <row r="410" spans="1:1">
      <c r="A410" s="96"/>
    </row>
    <row r="411" spans="1:1">
      <c r="A411" s="96"/>
    </row>
    <row r="412" spans="1:1">
      <c r="A412" s="96"/>
    </row>
    <row r="413" spans="1:1">
      <c r="A413" s="96"/>
    </row>
    <row r="414" spans="1:1">
      <c r="A414" s="96"/>
    </row>
    <row r="415" spans="1:1">
      <c r="A415" s="96"/>
    </row>
    <row r="416" spans="1:1">
      <c r="A416" s="96"/>
    </row>
    <row r="417" spans="1:1">
      <c r="A417" s="96"/>
    </row>
    <row r="418" spans="1:1">
      <c r="A418" s="96"/>
    </row>
    <row r="419" spans="1:1">
      <c r="A419" s="96"/>
    </row>
    <row r="420" spans="1:1">
      <c r="A420" s="96"/>
    </row>
    <row r="421" spans="1:1">
      <c r="A421" s="96"/>
    </row>
    <row r="422" spans="1:1">
      <c r="A422" s="96"/>
    </row>
    <row r="423" spans="1:1">
      <c r="A423" s="96"/>
    </row>
    <row r="424" spans="1:1">
      <c r="A424" s="96"/>
    </row>
    <row r="425" spans="1:1">
      <c r="A425" s="96"/>
    </row>
    <row r="426" spans="1:1">
      <c r="A426" s="96"/>
    </row>
    <row r="427" spans="1:1">
      <c r="A427" s="96"/>
    </row>
    <row r="428" spans="1:1">
      <c r="A428" s="96"/>
    </row>
    <row r="429" spans="1:1">
      <c r="A429" s="96"/>
    </row>
    <row r="430" spans="1:1">
      <c r="A430" s="96"/>
    </row>
    <row r="431" spans="1:1">
      <c r="A431" s="96"/>
    </row>
    <row r="432" spans="1:1">
      <c r="A432" s="96"/>
    </row>
    <row r="433" spans="1:1">
      <c r="A433" s="96"/>
    </row>
    <row r="434" spans="1:1">
      <c r="A434" s="96"/>
    </row>
    <row r="435" spans="1:1">
      <c r="A435" s="96"/>
    </row>
    <row r="436" spans="1:1">
      <c r="A436" s="96"/>
    </row>
    <row r="437" spans="1:1">
      <c r="A437" s="96"/>
    </row>
    <row r="438" spans="1:1">
      <c r="A438" s="96"/>
    </row>
    <row r="439" spans="1:1">
      <c r="A439" s="96"/>
    </row>
    <row r="440" spans="1:1">
      <c r="A440" s="96"/>
    </row>
    <row r="441" spans="1:1">
      <c r="A441" s="96"/>
    </row>
    <row r="442" spans="1:1">
      <c r="A442" s="96"/>
    </row>
    <row r="443" spans="1:1">
      <c r="A443" s="96"/>
    </row>
    <row r="444" spans="1:1">
      <c r="A444" s="96"/>
    </row>
    <row r="445" spans="1:1">
      <c r="A445" s="96"/>
    </row>
    <row r="446" spans="1:1">
      <c r="A446" s="96"/>
    </row>
    <row r="447" spans="1:1">
      <c r="A447" s="96"/>
    </row>
    <row r="448" spans="1:1">
      <c r="A448" s="96"/>
    </row>
    <row r="449" spans="1:1">
      <c r="A449" s="96"/>
    </row>
    <row r="450" spans="1:1">
      <c r="A450" s="96"/>
    </row>
    <row r="451" spans="1:1">
      <c r="A451" s="96"/>
    </row>
    <row r="452" spans="1:1">
      <c r="A452" s="96"/>
    </row>
    <row r="453" spans="1:1">
      <c r="A453" s="96"/>
    </row>
    <row r="454" spans="1:1">
      <c r="A454" s="96"/>
    </row>
    <row r="455" spans="1:1">
      <c r="A455" s="96"/>
    </row>
    <row r="456" spans="1:1">
      <c r="A456" s="96"/>
    </row>
    <row r="457" spans="1:1">
      <c r="A457" s="96"/>
    </row>
    <row r="458" spans="1:1">
      <c r="A458" s="96"/>
    </row>
    <row r="459" spans="1:1">
      <c r="A459" s="96"/>
    </row>
    <row r="460" spans="1:1">
      <c r="A460" s="96"/>
    </row>
    <row r="461" spans="1:1">
      <c r="A461" s="96"/>
    </row>
    <row r="462" spans="1:1">
      <c r="A462" s="96"/>
    </row>
    <row r="463" spans="1:1">
      <c r="A463" s="96"/>
    </row>
    <row r="464" spans="1:1">
      <c r="A464" s="96"/>
    </row>
    <row r="465" spans="1:1">
      <c r="A465" s="96"/>
    </row>
    <row r="466" spans="1:1">
      <c r="A466" s="96"/>
    </row>
    <row r="467" spans="1:1">
      <c r="A467" s="96"/>
    </row>
    <row r="468" spans="1:1">
      <c r="A468" s="96"/>
    </row>
    <row r="469" spans="1:1">
      <c r="A469" s="96"/>
    </row>
    <row r="470" spans="1:1">
      <c r="A470" s="96"/>
    </row>
    <row r="471" spans="1:1">
      <c r="A471" s="96"/>
    </row>
    <row r="472" spans="1:1">
      <c r="A472" s="96"/>
    </row>
    <row r="473" spans="1:1">
      <c r="A473" s="96"/>
    </row>
    <row r="474" spans="1:1">
      <c r="A474" s="96"/>
    </row>
  </sheetData>
  <sheetProtection algorithmName="SHA-512" hashValue="/Fh9iHLGlfVKU69P9yxKvNWz8EwiVY6YpQFnsGVBzyuzcktHQ6YyA9XjcCU1kJd/ZjQ01kL4JILm3Qbiz3Cmiw==" saltValue="B//OLa06jvEDa8B8xtGnPw==" spinCount="100000" sheet="1" objects="1" scenarios="1"/>
  <dataConsolidate/>
  <mergeCells count="3">
    <mergeCell ref="C5:E5"/>
    <mergeCell ref="F5:H5"/>
    <mergeCell ref="I5:K5"/>
  </mergeCells>
  <hyperlinks>
    <hyperlink ref="B132" r:id="rId1" xr:uid="{00000000-0004-0000-0700-000000000000}"/>
    <hyperlink ref="B162" r:id="rId2" display="H2O2" xr:uid="{00000000-0004-0000-0700-000001000000}"/>
  </hyperlinks>
  <pageMargins left="0.35433070866141736" right="0.35433070866141736" top="0.59055118110236227" bottom="0.43307086614173229" header="0.23622047244094491" footer="0.23622047244094491"/>
  <pageSetup paperSize="9" scale="89" fitToHeight="0" orientation="landscape" r:id="rId3"/>
  <headerFooter alignWithMargins="0">
    <oddHeader xml:space="preserve">&amp;C&amp;11Detergents Ingredients Database (DID-list) Part A. List of ingredients 2014 &amp;9
 </oddHeader>
    <oddFooter>&amp;L&amp;C&amp;RPage &amp;P (&amp;N)</oddFooter>
  </headerFooter>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6F34E1-5E51-4DB2-8686-4EC9A1C28947}">
  <sheetPr>
    <outlinePr summaryBelow="0" summaryRight="0"/>
    <pageSetUpPr fitToPage="1"/>
  </sheetPr>
  <dimension ref="A1:K498"/>
  <sheetViews>
    <sheetView showOutlineSymbols="0" zoomScaleNormal="100" workbookViewId="0">
      <pane xSplit="1" ySplit="6" topLeftCell="B7" activePane="bottomRight" state="frozen"/>
      <selection pane="topRight" activeCell="B1" sqref="B1"/>
      <selection pane="bottomLeft" activeCell="A7" sqref="A7"/>
      <selection pane="bottomRight" sqref="A1:XFD1048576"/>
    </sheetView>
  </sheetViews>
  <sheetFormatPr defaultColWidth="8.140625" defaultRowHeight="12" outlineLevelRow="4"/>
  <cols>
    <col min="1" max="1" width="9" style="264" customWidth="1"/>
    <col min="2" max="2" width="66" style="264" customWidth="1"/>
    <col min="3" max="8" width="8" style="265" customWidth="1"/>
    <col min="9" max="11" width="6.5703125" style="265" customWidth="1"/>
    <col min="12" max="16384" width="8.140625" style="264"/>
  </cols>
  <sheetData>
    <row r="1" spans="1:11">
      <c r="A1" s="427"/>
    </row>
    <row r="2" spans="1:11" ht="15">
      <c r="A2" s="426"/>
    </row>
    <row r="3" spans="1:11" ht="23.25">
      <c r="A3" s="425" t="s">
        <v>432</v>
      </c>
    </row>
    <row r="4" spans="1:11" ht="12" customHeight="1" thickBot="1">
      <c r="A4" s="424"/>
      <c r="J4" s="265" t="s">
        <v>300</v>
      </c>
    </row>
    <row r="5" spans="1:11" ht="16.5" thickBot="1">
      <c r="B5" s="423"/>
      <c r="C5" s="448" t="s">
        <v>4</v>
      </c>
      <c r="D5" s="449"/>
      <c r="E5" s="450"/>
      <c r="F5" s="448" t="s">
        <v>5</v>
      </c>
      <c r="G5" s="449"/>
      <c r="H5" s="450"/>
      <c r="I5" s="448" t="s">
        <v>6</v>
      </c>
      <c r="J5" s="449"/>
      <c r="K5" s="450"/>
    </row>
    <row r="6" spans="1:11" ht="61.5" customHeight="1" thickBot="1">
      <c r="A6" s="359" t="s">
        <v>7</v>
      </c>
      <c r="B6" s="422" t="s">
        <v>8</v>
      </c>
      <c r="C6" s="421" t="s">
        <v>301</v>
      </c>
      <c r="D6" s="419" t="s">
        <v>302</v>
      </c>
      <c r="E6" s="418" t="s">
        <v>303</v>
      </c>
      <c r="F6" s="420" t="s">
        <v>10</v>
      </c>
      <c r="G6" s="419" t="s">
        <v>304</v>
      </c>
      <c r="H6" s="418" t="s">
        <v>305</v>
      </c>
      <c r="I6" s="420" t="s">
        <v>3</v>
      </c>
      <c r="J6" s="419" t="s">
        <v>11</v>
      </c>
      <c r="K6" s="418" t="s">
        <v>12</v>
      </c>
    </row>
    <row r="7" spans="1:11" ht="17.100000000000001" customHeight="1" outlineLevel="3" thickBot="1">
      <c r="A7" s="417"/>
      <c r="B7" s="373" t="s">
        <v>13</v>
      </c>
      <c r="C7" s="410"/>
      <c r="D7" s="410"/>
      <c r="E7" s="410"/>
      <c r="F7" s="410"/>
      <c r="G7" s="410"/>
      <c r="H7" s="410"/>
      <c r="I7" s="410"/>
      <c r="J7" s="410"/>
      <c r="K7" s="409"/>
    </row>
    <row r="8" spans="1:11" s="266" customFormat="1" ht="12" customHeight="1" outlineLevel="3">
      <c r="A8" s="414">
        <v>2001</v>
      </c>
      <c r="B8" s="413" t="s">
        <v>269</v>
      </c>
      <c r="C8" s="344">
        <v>4.0999999999999996</v>
      </c>
      <c r="D8" s="344">
        <v>1000</v>
      </c>
      <c r="E8" s="390">
        <f t="shared" ref="E8:E24" si="0">C8/D8</f>
        <v>4.0999999999999995E-3</v>
      </c>
      <c r="F8" s="345">
        <v>0.69</v>
      </c>
      <c r="G8" s="344">
        <v>10</v>
      </c>
      <c r="H8" s="378">
        <f t="shared" ref="H8:H16" si="1">F8/G8</f>
        <v>6.8999999999999992E-2</v>
      </c>
      <c r="I8" s="391">
        <v>0.05</v>
      </c>
      <c r="J8" s="344" t="s">
        <v>14</v>
      </c>
      <c r="K8" s="378" t="s">
        <v>15</v>
      </c>
    </row>
    <row r="9" spans="1:11" s="266" customFormat="1" ht="12" customHeight="1" outlineLevel="4">
      <c r="A9" s="412">
        <v>2002</v>
      </c>
      <c r="B9" s="327" t="s">
        <v>268</v>
      </c>
      <c r="C9" s="326">
        <v>6.7</v>
      </c>
      <c r="D9" s="326">
        <v>5000</v>
      </c>
      <c r="E9" s="328">
        <f t="shared" si="0"/>
        <v>1.34E-3</v>
      </c>
      <c r="F9" s="331">
        <v>0.5</v>
      </c>
      <c r="G9" s="326">
        <v>10</v>
      </c>
      <c r="H9" s="330">
        <f t="shared" si="1"/>
        <v>0.05</v>
      </c>
      <c r="I9" s="329">
        <v>0.05</v>
      </c>
      <c r="J9" s="326" t="s">
        <v>14</v>
      </c>
      <c r="K9" s="330" t="s">
        <v>15</v>
      </c>
    </row>
    <row r="10" spans="1:11" s="266" customFormat="1" ht="12" customHeight="1" outlineLevel="4">
      <c r="A10" s="412">
        <v>2003</v>
      </c>
      <c r="B10" s="327" t="s">
        <v>267</v>
      </c>
      <c r="C10" s="326">
        <v>40</v>
      </c>
      <c r="D10" s="326">
        <v>1000</v>
      </c>
      <c r="E10" s="328">
        <f t="shared" si="0"/>
        <v>0.04</v>
      </c>
      <c r="F10" s="331">
        <v>1.35</v>
      </c>
      <c r="G10" s="326">
        <v>10</v>
      </c>
      <c r="H10" s="330">
        <f t="shared" si="1"/>
        <v>0.13500000000000001</v>
      </c>
      <c r="I10" s="329">
        <v>0.05</v>
      </c>
      <c r="J10" s="326" t="s">
        <v>14</v>
      </c>
      <c r="K10" s="330" t="s">
        <v>17</v>
      </c>
    </row>
    <row r="11" spans="1:11" s="266" customFormat="1" ht="12" customHeight="1" outlineLevel="4">
      <c r="A11" s="412">
        <v>2004</v>
      </c>
      <c r="B11" s="327" t="s">
        <v>306</v>
      </c>
      <c r="C11" s="326">
        <v>8.64</v>
      </c>
      <c r="D11" s="326">
        <v>1000</v>
      </c>
      <c r="E11" s="328">
        <f t="shared" si="0"/>
        <v>8.6400000000000001E-3</v>
      </c>
      <c r="F11" s="331">
        <v>0.95</v>
      </c>
      <c r="G11" s="326">
        <v>10</v>
      </c>
      <c r="H11" s="330">
        <f t="shared" si="1"/>
        <v>9.5000000000000001E-2</v>
      </c>
      <c r="I11" s="329">
        <v>0.05</v>
      </c>
      <c r="J11" s="326" t="s">
        <v>14</v>
      </c>
      <c r="K11" s="330" t="s">
        <v>16</v>
      </c>
    </row>
    <row r="12" spans="1:11" ht="12" customHeight="1" outlineLevel="3">
      <c r="A12" s="412">
        <v>2005</v>
      </c>
      <c r="B12" s="327" t="s">
        <v>307</v>
      </c>
      <c r="C12" s="326">
        <v>2.8</v>
      </c>
      <c r="D12" s="326">
        <v>1000</v>
      </c>
      <c r="E12" s="328">
        <f t="shared" si="0"/>
        <v>2.8E-3</v>
      </c>
      <c r="F12" s="331">
        <v>0.39100000000000001</v>
      </c>
      <c r="G12" s="326">
        <v>10</v>
      </c>
      <c r="H12" s="330">
        <f t="shared" si="1"/>
        <v>3.9100000000000003E-2</v>
      </c>
      <c r="I12" s="329">
        <v>0.05</v>
      </c>
      <c r="J12" s="326" t="s">
        <v>14</v>
      </c>
      <c r="K12" s="330" t="s">
        <v>17</v>
      </c>
    </row>
    <row r="13" spans="1:11" ht="12" customHeight="1" outlineLevel="3">
      <c r="A13" s="412">
        <v>2006</v>
      </c>
      <c r="B13" s="327" t="s">
        <v>308</v>
      </c>
      <c r="C13" s="326">
        <v>15</v>
      </c>
      <c r="D13" s="326">
        <v>1000</v>
      </c>
      <c r="E13" s="328">
        <f t="shared" si="0"/>
        <v>1.4999999999999999E-2</v>
      </c>
      <c r="F13" s="331">
        <v>0.41899999999999998</v>
      </c>
      <c r="G13" s="326">
        <v>10</v>
      </c>
      <c r="H13" s="330">
        <f t="shared" si="1"/>
        <v>4.19E-2</v>
      </c>
      <c r="I13" s="329">
        <v>0.05</v>
      </c>
      <c r="J13" s="326" t="s">
        <v>14</v>
      </c>
      <c r="K13" s="330" t="s">
        <v>17</v>
      </c>
    </row>
    <row r="14" spans="1:11" s="266" customFormat="1" ht="12" customHeight="1" outlineLevel="3">
      <c r="A14" s="412">
        <v>2007</v>
      </c>
      <c r="B14" s="327" t="s">
        <v>309</v>
      </c>
      <c r="C14" s="326">
        <v>27</v>
      </c>
      <c r="D14" s="326">
        <v>1000</v>
      </c>
      <c r="E14" s="328">
        <f t="shared" si="0"/>
        <v>2.7E-2</v>
      </c>
      <c r="F14" s="331">
        <v>0.2</v>
      </c>
      <c r="G14" s="326">
        <v>10</v>
      </c>
      <c r="H14" s="330">
        <f t="shared" si="1"/>
        <v>0.02</v>
      </c>
      <c r="I14" s="329">
        <v>0.05</v>
      </c>
      <c r="J14" s="326" t="s">
        <v>14</v>
      </c>
      <c r="K14" s="330" t="s">
        <v>17</v>
      </c>
    </row>
    <row r="15" spans="1:11" s="266" customFormat="1" ht="12" customHeight="1" outlineLevel="3">
      <c r="A15" s="412">
        <v>2008</v>
      </c>
      <c r="B15" s="327" t="s">
        <v>266</v>
      </c>
      <c r="C15" s="326">
        <v>7.1</v>
      </c>
      <c r="D15" s="326">
        <v>1000</v>
      </c>
      <c r="E15" s="328">
        <f t="shared" si="0"/>
        <v>7.0999999999999995E-3</v>
      </c>
      <c r="F15" s="331">
        <v>1.9</v>
      </c>
      <c r="G15" s="326">
        <v>50</v>
      </c>
      <c r="H15" s="330">
        <f t="shared" si="1"/>
        <v>3.7999999999999999E-2</v>
      </c>
      <c r="I15" s="329">
        <v>0.05</v>
      </c>
      <c r="J15" s="326" t="s">
        <v>14</v>
      </c>
      <c r="K15" s="330" t="s">
        <v>16</v>
      </c>
    </row>
    <row r="16" spans="1:11" ht="12" customHeight="1" outlineLevel="3">
      <c r="A16" s="412">
        <v>2009</v>
      </c>
      <c r="B16" s="327" t="s">
        <v>265</v>
      </c>
      <c r="C16" s="326">
        <v>4.5999999999999996</v>
      </c>
      <c r="D16" s="326">
        <v>1000</v>
      </c>
      <c r="E16" s="328">
        <f t="shared" si="0"/>
        <v>4.5999999999999999E-3</v>
      </c>
      <c r="F16" s="331">
        <v>0.14000000000000001</v>
      </c>
      <c r="G16" s="326">
        <v>10</v>
      </c>
      <c r="H16" s="330">
        <f t="shared" si="1"/>
        <v>1.4000000000000002E-2</v>
      </c>
      <c r="I16" s="329">
        <v>0.05</v>
      </c>
      <c r="J16" s="326" t="s">
        <v>14</v>
      </c>
      <c r="K16" s="330" t="s">
        <v>17</v>
      </c>
    </row>
    <row r="17" spans="1:11" s="266" customFormat="1" outlineLevel="3">
      <c r="A17" s="412">
        <v>2010</v>
      </c>
      <c r="B17" s="327" t="s">
        <v>431</v>
      </c>
      <c r="C17" s="326">
        <v>0.38600000000000001</v>
      </c>
      <c r="D17" s="326">
        <v>1000</v>
      </c>
      <c r="E17" s="328">
        <f t="shared" si="0"/>
        <v>3.86E-4</v>
      </c>
      <c r="F17" s="331"/>
      <c r="G17" s="326"/>
      <c r="H17" s="330">
        <f t="shared" ref="H17:H24" si="2">E17</f>
        <v>3.86E-4</v>
      </c>
      <c r="I17" s="329">
        <v>0.05</v>
      </c>
      <c r="J17" s="326" t="s">
        <v>14</v>
      </c>
      <c r="K17" s="330" t="s">
        <v>17</v>
      </c>
    </row>
    <row r="18" spans="1:11" s="266" customFormat="1" ht="12" customHeight="1" outlineLevel="3">
      <c r="A18" s="412">
        <v>2011</v>
      </c>
      <c r="B18" s="327" t="s">
        <v>264</v>
      </c>
      <c r="C18" s="326">
        <v>18</v>
      </c>
      <c r="D18" s="326">
        <v>1000</v>
      </c>
      <c r="E18" s="328">
        <f t="shared" si="0"/>
        <v>1.7999999999999999E-2</v>
      </c>
      <c r="F18" s="331"/>
      <c r="G18" s="326"/>
      <c r="H18" s="330">
        <f t="shared" si="2"/>
        <v>1.7999999999999999E-2</v>
      </c>
      <c r="I18" s="329">
        <v>0.05</v>
      </c>
      <c r="J18" s="326" t="s">
        <v>14</v>
      </c>
      <c r="K18" s="330" t="s">
        <v>16</v>
      </c>
    </row>
    <row r="19" spans="1:11" s="266" customFormat="1" ht="12" customHeight="1" outlineLevel="3">
      <c r="A19" s="412">
        <v>2012</v>
      </c>
      <c r="B19" s="327" t="s">
        <v>263</v>
      </c>
      <c r="C19" s="326">
        <v>2</v>
      </c>
      <c r="D19" s="326">
        <v>1000</v>
      </c>
      <c r="E19" s="328">
        <f t="shared" si="0"/>
        <v>2E-3</v>
      </c>
      <c r="F19" s="331"/>
      <c r="G19" s="326"/>
      <c r="H19" s="330">
        <f t="shared" si="2"/>
        <v>2E-3</v>
      </c>
      <c r="I19" s="329">
        <v>0.05</v>
      </c>
      <c r="J19" s="326" t="s">
        <v>14</v>
      </c>
      <c r="K19" s="330" t="s">
        <v>16</v>
      </c>
    </row>
    <row r="20" spans="1:11" s="266" customFormat="1" ht="12" customHeight="1" outlineLevel="3">
      <c r="A20" s="412">
        <v>2013</v>
      </c>
      <c r="B20" s="327" t="s">
        <v>262</v>
      </c>
      <c r="C20" s="326">
        <v>0.73</v>
      </c>
      <c r="D20" s="326">
        <v>1000</v>
      </c>
      <c r="E20" s="328">
        <f t="shared" si="0"/>
        <v>7.2999999999999996E-4</v>
      </c>
      <c r="F20" s="331"/>
      <c r="G20" s="326"/>
      <c r="H20" s="330">
        <f t="shared" si="2"/>
        <v>7.2999999999999996E-4</v>
      </c>
      <c r="I20" s="329">
        <v>0.05</v>
      </c>
      <c r="J20" s="326" t="s">
        <v>14</v>
      </c>
      <c r="K20" s="330" t="s">
        <v>16</v>
      </c>
    </row>
    <row r="21" spans="1:11" ht="12" customHeight="1" outlineLevel="3">
      <c r="A21" s="412">
        <v>2014</v>
      </c>
      <c r="B21" s="327" t="s">
        <v>261</v>
      </c>
      <c r="C21" s="326">
        <v>100</v>
      </c>
      <c r="D21" s="326">
        <v>1000</v>
      </c>
      <c r="E21" s="328">
        <f t="shared" si="0"/>
        <v>0.1</v>
      </c>
      <c r="F21" s="331"/>
      <c r="G21" s="326"/>
      <c r="H21" s="330">
        <f t="shared" si="2"/>
        <v>0.1</v>
      </c>
      <c r="I21" s="329">
        <v>0.05</v>
      </c>
      <c r="J21" s="326" t="s">
        <v>14</v>
      </c>
      <c r="K21" s="330" t="s">
        <v>16</v>
      </c>
    </row>
    <row r="22" spans="1:11" outlineLevel="3">
      <c r="A22" s="412">
        <v>2015</v>
      </c>
      <c r="B22" s="327" t="s">
        <v>260</v>
      </c>
      <c r="C22" s="326">
        <v>6.6</v>
      </c>
      <c r="D22" s="326">
        <v>1000</v>
      </c>
      <c r="E22" s="328">
        <f t="shared" si="0"/>
        <v>6.6E-3</v>
      </c>
      <c r="F22" s="331"/>
      <c r="G22" s="326"/>
      <c r="H22" s="330">
        <f t="shared" si="2"/>
        <v>6.6E-3</v>
      </c>
      <c r="I22" s="329">
        <v>0.05</v>
      </c>
      <c r="J22" s="326" t="s">
        <v>14</v>
      </c>
      <c r="K22" s="330" t="s">
        <v>17</v>
      </c>
    </row>
    <row r="23" spans="1:11" ht="12" customHeight="1" outlineLevel="3">
      <c r="A23" s="412">
        <v>2016</v>
      </c>
      <c r="B23" s="327" t="s">
        <v>259</v>
      </c>
      <c r="C23" s="326">
        <v>0.88</v>
      </c>
      <c r="D23" s="326">
        <v>1000</v>
      </c>
      <c r="E23" s="328">
        <f t="shared" si="0"/>
        <v>8.8000000000000003E-4</v>
      </c>
      <c r="F23" s="331"/>
      <c r="G23" s="326"/>
      <c r="H23" s="330">
        <f t="shared" si="2"/>
        <v>8.8000000000000003E-4</v>
      </c>
      <c r="I23" s="329">
        <v>0.05</v>
      </c>
      <c r="J23" s="326" t="s">
        <v>14</v>
      </c>
      <c r="K23" s="330" t="s">
        <v>16</v>
      </c>
    </row>
    <row r="24" spans="1:11" ht="12" customHeight="1" outlineLevel="3">
      <c r="A24" s="412">
        <v>2017</v>
      </c>
      <c r="B24" s="327" t="s">
        <v>258</v>
      </c>
      <c r="C24" s="326">
        <v>1.96</v>
      </c>
      <c r="D24" s="326">
        <v>1000</v>
      </c>
      <c r="E24" s="328">
        <f t="shared" si="0"/>
        <v>1.9599999999999999E-3</v>
      </c>
      <c r="F24" s="331"/>
      <c r="G24" s="326"/>
      <c r="H24" s="330">
        <f t="shared" si="2"/>
        <v>1.9599999999999999E-3</v>
      </c>
      <c r="I24" s="329">
        <v>0.5</v>
      </c>
      <c r="J24" s="326" t="s">
        <v>18</v>
      </c>
      <c r="K24" s="330" t="s">
        <v>16</v>
      </c>
    </row>
    <row r="25" spans="1:11" ht="12" customHeight="1" outlineLevel="3">
      <c r="A25" s="298">
        <v>2018</v>
      </c>
      <c r="B25" s="327" t="s">
        <v>311</v>
      </c>
      <c r="C25" s="326">
        <v>10</v>
      </c>
      <c r="D25" s="326">
        <v>1000</v>
      </c>
      <c r="E25" s="328">
        <v>0.01</v>
      </c>
      <c r="F25" s="331"/>
      <c r="G25" s="326"/>
      <c r="H25" s="330">
        <v>0.01</v>
      </c>
      <c r="I25" s="329">
        <v>0.05</v>
      </c>
      <c r="J25" s="326" t="s">
        <v>14</v>
      </c>
      <c r="K25" s="330" t="s">
        <v>16</v>
      </c>
    </row>
    <row r="26" spans="1:11" ht="12" customHeight="1" outlineLevel="3">
      <c r="A26" s="298">
        <v>2019</v>
      </c>
      <c r="B26" s="327" t="s">
        <v>312</v>
      </c>
      <c r="C26" s="326">
        <v>6.1</v>
      </c>
      <c r="D26" s="326">
        <v>1000</v>
      </c>
      <c r="E26" s="328">
        <f t="shared" ref="E26:E39" si="3">C26/D26</f>
        <v>6.0999999999999995E-3</v>
      </c>
      <c r="F26" s="331"/>
      <c r="G26" s="326"/>
      <c r="H26" s="330">
        <f>E26</f>
        <v>6.0999999999999995E-3</v>
      </c>
      <c r="I26" s="329">
        <v>0.05</v>
      </c>
      <c r="J26" s="326" t="s">
        <v>14</v>
      </c>
      <c r="K26" s="330" t="s">
        <v>16</v>
      </c>
    </row>
    <row r="27" spans="1:11" ht="24" outlineLevel="3">
      <c r="A27" s="416">
        <v>2020</v>
      </c>
      <c r="B27" s="415" t="s">
        <v>313</v>
      </c>
      <c r="C27" s="326">
        <v>10</v>
      </c>
      <c r="D27" s="326">
        <v>1000</v>
      </c>
      <c r="E27" s="328">
        <f t="shared" si="3"/>
        <v>0.01</v>
      </c>
      <c r="F27" s="331"/>
      <c r="G27" s="326"/>
      <c r="H27" s="330">
        <f>E27</f>
        <v>0.01</v>
      </c>
      <c r="I27" s="329">
        <v>0.05</v>
      </c>
      <c r="J27" s="326" t="s">
        <v>14</v>
      </c>
      <c r="K27" s="330" t="s">
        <v>16</v>
      </c>
    </row>
    <row r="28" spans="1:11" s="266" customFormat="1" ht="12" customHeight="1" outlineLevel="3">
      <c r="A28" s="412">
        <v>2021</v>
      </c>
      <c r="B28" s="327" t="s">
        <v>257</v>
      </c>
      <c r="C28" s="326">
        <v>9</v>
      </c>
      <c r="D28" s="326">
        <v>10000</v>
      </c>
      <c r="E28" s="328">
        <f t="shared" si="3"/>
        <v>8.9999999999999998E-4</v>
      </c>
      <c r="F28" s="331">
        <v>0.25</v>
      </c>
      <c r="G28" s="326">
        <v>50</v>
      </c>
      <c r="H28" s="330">
        <f>F28/G28</f>
        <v>5.0000000000000001E-3</v>
      </c>
      <c r="I28" s="329">
        <v>0.05</v>
      </c>
      <c r="J28" s="326" t="s">
        <v>14</v>
      </c>
      <c r="K28" s="330" t="s">
        <v>15</v>
      </c>
    </row>
    <row r="29" spans="1:11" s="266" customFormat="1" ht="12" customHeight="1" outlineLevel="3">
      <c r="A29" s="412">
        <v>2022</v>
      </c>
      <c r="B29" s="327" t="s">
        <v>256</v>
      </c>
      <c r="C29" s="326">
        <v>0.80649999999999999</v>
      </c>
      <c r="D29" s="326">
        <v>1000</v>
      </c>
      <c r="E29" s="328">
        <f t="shared" si="3"/>
        <v>8.0650000000000003E-4</v>
      </c>
      <c r="F29" s="331">
        <v>0.23</v>
      </c>
      <c r="G29" s="326">
        <v>50</v>
      </c>
      <c r="H29" s="330">
        <f>F29/G29</f>
        <v>4.5999999999999999E-3</v>
      </c>
      <c r="I29" s="329">
        <v>0.05</v>
      </c>
      <c r="J29" s="326" t="s">
        <v>14</v>
      </c>
      <c r="K29" s="330" t="s">
        <v>15</v>
      </c>
    </row>
    <row r="30" spans="1:11" ht="12" customHeight="1" outlineLevel="3">
      <c r="A30" s="412">
        <v>2023</v>
      </c>
      <c r="B30" s="327" t="s">
        <v>255</v>
      </c>
      <c r="C30" s="326">
        <v>3.3</v>
      </c>
      <c r="D30" s="326">
        <v>10000</v>
      </c>
      <c r="E30" s="328">
        <f t="shared" si="3"/>
        <v>3.3E-4</v>
      </c>
      <c r="F30" s="331">
        <v>1.2</v>
      </c>
      <c r="G30" s="326">
        <v>50</v>
      </c>
      <c r="H30" s="330">
        <f>F30/G30</f>
        <v>2.4E-2</v>
      </c>
      <c r="I30" s="329">
        <v>0.05</v>
      </c>
      <c r="J30" s="326" t="s">
        <v>14</v>
      </c>
      <c r="K30" s="330" t="s">
        <v>15</v>
      </c>
    </row>
    <row r="31" spans="1:11" s="266" customFormat="1" ht="12" customHeight="1" outlineLevel="3">
      <c r="A31" s="412">
        <v>2024</v>
      </c>
      <c r="B31" s="327" t="s">
        <v>254</v>
      </c>
      <c r="C31" s="326">
        <v>0.5</v>
      </c>
      <c r="D31" s="326">
        <v>5000</v>
      </c>
      <c r="E31" s="328">
        <f t="shared" si="3"/>
        <v>1E-4</v>
      </c>
      <c r="F31" s="331"/>
      <c r="G31" s="326"/>
      <c r="H31" s="330">
        <f>E31</f>
        <v>1E-4</v>
      </c>
      <c r="I31" s="329">
        <v>0.05</v>
      </c>
      <c r="J31" s="326" t="s">
        <v>14</v>
      </c>
      <c r="K31" s="330" t="s">
        <v>15</v>
      </c>
    </row>
    <row r="32" spans="1:11" outlineLevel="3">
      <c r="A32" s="298">
        <v>2025</v>
      </c>
      <c r="B32" s="327" t="s">
        <v>430</v>
      </c>
      <c r="C32" s="326">
        <v>22</v>
      </c>
      <c r="D32" s="326">
        <v>1000</v>
      </c>
      <c r="E32" s="328">
        <f t="shared" si="3"/>
        <v>2.1999999999999999E-2</v>
      </c>
      <c r="F32" s="331">
        <v>10</v>
      </c>
      <c r="G32" s="326">
        <v>100</v>
      </c>
      <c r="H32" s="330">
        <f>F32/G32</f>
        <v>0.1</v>
      </c>
      <c r="I32" s="329">
        <v>0.05</v>
      </c>
      <c r="J32" s="326" t="s">
        <v>14</v>
      </c>
      <c r="K32" s="330" t="s">
        <v>17</v>
      </c>
    </row>
    <row r="33" spans="1:11" s="266" customFormat="1" ht="12" customHeight="1" outlineLevel="3">
      <c r="A33" s="412">
        <v>2026</v>
      </c>
      <c r="B33" s="327" t="s">
        <v>19</v>
      </c>
      <c r="C33" s="326">
        <v>56</v>
      </c>
      <c r="D33" s="326">
        <v>10000</v>
      </c>
      <c r="E33" s="328">
        <f t="shared" si="3"/>
        <v>5.5999999999999999E-3</v>
      </c>
      <c r="F33" s="331"/>
      <c r="G33" s="326"/>
      <c r="H33" s="330">
        <f>E33</f>
        <v>5.5999999999999999E-3</v>
      </c>
      <c r="I33" s="329">
        <v>0.05</v>
      </c>
      <c r="J33" s="326" t="s">
        <v>14</v>
      </c>
      <c r="K33" s="330" t="s">
        <v>17</v>
      </c>
    </row>
    <row r="34" spans="1:11" s="266" customFormat="1" ht="12" customHeight="1" outlineLevel="3">
      <c r="A34" s="412">
        <v>2027</v>
      </c>
      <c r="B34" s="327" t="s">
        <v>253</v>
      </c>
      <c r="C34" s="326">
        <v>100</v>
      </c>
      <c r="D34" s="326">
        <v>10000</v>
      </c>
      <c r="E34" s="328">
        <f t="shared" si="3"/>
        <v>0.01</v>
      </c>
      <c r="F34" s="331"/>
      <c r="G34" s="326"/>
      <c r="H34" s="330">
        <f>E34</f>
        <v>0.01</v>
      </c>
      <c r="I34" s="329">
        <v>0.05</v>
      </c>
      <c r="J34" s="326" t="s">
        <v>14</v>
      </c>
      <c r="K34" s="330" t="s">
        <v>16</v>
      </c>
    </row>
    <row r="35" spans="1:11" s="266" customFormat="1" ht="12" customHeight="1" outlineLevel="3">
      <c r="A35" s="412">
        <v>2028</v>
      </c>
      <c r="B35" s="327" t="s">
        <v>381</v>
      </c>
      <c r="C35" s="326">
        <v>8.8000000000000007</v>
      </c>
      <c r="D35" s="326">
        <v>1000</v>
      </c>
      <c r="E35" s="328">
        <f t="shared" si="3"/>
        <v>8.8000000000000005E-3</v>
      </c>
      <c r="F35" s="331">
        <v>5</v>
      </c>
      <c r="G35" s="326">
        <v>100</v>
      </c>
      <c r="H35" s="330">
        <f>F35/G35</f>
        <v>0.05</v>
      </c>
      <c r="I35" s="329">
        <v>0.05</v>
      </c>
      <c r="J35" s="326" t="s">
        <v>14</v>
      </c>
      <c r="K35" s="330" t="s">
        <v>16</v>
      </c>
    </row>
    <row r="36" spans="1:11" s="266" customFormat="1" ht="12" customHeight="1" outlineLevel="3">
      <c r="A36" s="412">
        <v>2029</v>
      </c>
      <c r="B36" s="327" t="s">
        <v>252</v>
      </c>
      <c r="C36" s="326">
        <v>38</v>
      </c>
      <c r="D36" s="326">
        <v>1000</v>
      </c>
      <c r="E36" s="328">
        <f t="shared" si="3"/>
        <v>3.7999999999999999E-2</v>
      </c>
      <c r="F36" s="331"/>
      <c r="G36" s="326"/>
      <c r="H36" s="330">
        <f>E36</f>
        <v>3.7999999999999999E-2</v>
      </c>
      <c r="I36" s="329">
        <v>0.05</v>
      </c>
      <c r="J36" s="326" t="s">
        <v>14</v>
      </c>
      <c r="K36" s="330" t="s">
        <v>15</v>
      </c>
    </row>
    <row r="37" spans="1:11" s="266" customFormat="1" ht="12" customHeight="1" outlineLevel="3">
      <c r="A37" s="414">
        <v>2030</v>
      </c>
      <c r="B37" s="413" t="s">
        <v>316</v>
      </c>
      <c r="C37" s="391">
        <v>0.1</v>
      </c>
      <c r="D37" s="344">
        <v>1000</v>
      </c>
      <c r="E37" s="390">
        <f t="shared" si="3"/>
        <v>1E-4</v>
      </c>
      <c r="F37" s="345">
        <v>0.32</v>
      </c>
      <c r="G37" s="344">
        <v>100</v>
      </c>
      <c r="H37" s="378">
        <f>F37/G37</f>
        <v>3.2000000000000002E-3</v>
      </c>
      <c r="I37" s="391">
        <v>0.5</v>
      </c>
      <c r="J37" s="344" t="s">
        <v>18</v>
      </c>
      <c r="K37" s="378" t="s">
        <v>16</v>
      </c>
    </row>
    <row r="38" spans="1:11" s="266" customFormat="1" ht="12" customHeight="1" outlineLevel="3">
      <c r="A38" s="412">
        <v>2031</v>
      </c>
      <c r="B38" s="327" t="s">
        <v>251</v>
      </c>
      <c r="C38" s="329">
        <v>238</v>
      </c>
      <c r="D38" s="326">
        <v>1000</v>
      </c>
      <c r="E38" s="328">
        <f t="shared" si="3"/>
        <v>0.23799999999999999</v>
      </c>
      <c r="F38" s="331"/>
      <c r="G38" s="326"/>
      <c r="H38" s="330">
        <f>E38</f>
        <v>0.23799999999999999</v>
      </c>
      <c r="I38" s="329">
        <v>0.05</v>
      </c>
      <c r="J38" s="326" t="s">
        <v>14</v>
      </c>
      <c r="K38" s="330" t="s">
        <v>17</v>
      </c>
    </row>
    <row r="39" spans="1:11" s="266" customFormat="1" ht="12" customHeight="1" outlineLevel="3" thickBot="1">
      <c r="A39" s="411">
        <v>2032</v>
      </c>
      <c r="B39" s="282" t="s">
        <v>250</v>
      </c>
      <c r="C39" s="376">
        <v>25.1</v>
      </c>
      <c r="D39" s="363">
        <v>1000</v>
      </c>
      <c r="E39" s="375">
        <f t="shared" si="3"/>
        <v>2.5100000000000001E-2</v>
      </c>
      <c r="F39" s="364">
        <v>12.5</v>
      </c>
      <c r="G39" s="363">
        <v>50</v>
      </c>
      <c r="H39" s="360">
        <f>F39/G39</f>
        <v>0.25</v>
      </c>
      <c r="I39" s="376">
        <v>0.05</v>
      </c>
      <c r="J39" s="363" t="s">
        <v>14</v>
      </c>
      <c r="K39" s="360" t="s">
        <v>17</v>
      </c>
    </row>
    <row r="40" spans="1:11" ht="12" customHeight="1" outlineLevel="3" thickBot="1">
      <c r="A40" s="266"/>
    </row>
    <row r="41" spans="1:11" ht="17.100000000000001" customHeight="1" outlineLevel="3" thickBot="1">
      <c r="A41" s="381"/>
      <c r="B41" s="373" t="s">
        <v>20</v>
      </c>
      <c r="C41" s="410"/>
      <c r="D41" s="410"/>
      <c r="E41" s="410"/>
      <c r="F41" s="410"/>
      <c r="G41" s="410"/>
      <c r="H41" s="410"/>
      <c r="I41" s="410"/>
      <c r="J41" s="410"/>
      <c r="K41" s="409"/>
    </row>
    <row r="42" spans="1:11" s="266" customFormat="1" outlineLevel="3">
      <c r="A42" s="408">
        <v>2107</v>
      </c>
      <c r="B42" s="355" t="s">
        <v>318</v>
      </c>
      <c r="C42" s="371">
        <v>37.299999999999997</v>
      </c>
      <c r="D42" s="352">
        <v>5000</v>
      </c>
      <c r="E42" s="370">
        <f t="shared" ref="E42:E54" si="4">C42/D42</f>
        <v>7.4599999999999996E-3</v>
      </c>
      <c r="F42" s="371">
        <v>1.5</v>
      </c>
      <c r="G42" s="352">
        <v>10</v>
      </c>
      <c r="H42" s="370">
        <f>F42/G42</f>
        <v>0.15</v>
      </c>
      <c r="I42" s="371">
        <v>0.05</v>
      </c>
      <c r="J42" s="352" t="s">
        <v>14</v>
      </c>
      <c r="K42" s="370" t="s">
        <v>16</v>
      </c>
    </row>
    <row r="43" spans="1:11" ht="12" customHeight="1" outlineLevel="3">
      <c r="A43" s="325">
        <v>2108</v>
      </c>
      <c r="B43" s="335" t="s">
        <v>319</v>
      </c>
      <c r="C43" s="331">
        <v>5</v>
      </c>
      <c r="D43" s="326">
        <v>1000</v>
      </c>
      <c r="E43" s="330">
        <f t="shared" si="4"/>
        <v>5.0000000000000001E-3</v>
      </c>
      <c r="F43" s="331">
        <v>1.5</v>
      </c>
      <c r="G43" s="326">
        <v>10</v>
      </c>
      <c r="H43" s="330">
        <v>0.15</v>
      </c>
      <c r="I43" s="331">
        <v>0.05</v>
      </c>
      <c r="J43" s="326" t="s">
        <v>14</v>
      </c>
      <c r="K43" s="330" t="s">
        <v>17</v>
      </c>
    </row>
    <row r="44" spans="1:11" s="266" customFormat="1" ht="12" customHeight="1" outlineLevel="3">
      <c r="A44" s="325">
        <v>2112</v>
      </c>
      <c r="B44" s="335" t="s">
        <v>320</v>
      </c>
      <c r="C44" s="331">
        <v>0.23</v>
      </c>
      <c r="D44" s="326">
        <v>1000</v>
      </c>
      <c r="E44" s="330">
        <f t="shared" si="4"/>
        <v>2.3000000000000001E-4</v>
      </c>
      <c r="F44" s="331">
        <v>0.18</v>
      </c>
      <c r="G44" s="326">
        <v>100</v>
      </c>
      <c r="H44" s="330">
        <f t="shared" ref="H44:H49" si="5">F44/G44</f>
        <v>1.8E-3</v>
      </c>
      <c r="I44" s="331">
        <v>0.05</v>
      </c>
      <c r="J44" s="326" t="s">
        <v>14</v>
      </c>
      <c r="K44" s="330" t="s">
        <v>16</v>
      </c>
    </row>
    <row r="45" spans="1:11" ht="12" customHeight="1" outlineLevel="3">
      <c r="A45" s="325">
        <v>2113</v>
      </c>
      <c r="B45" s="335" t="s">
        <v>321</v>
      </c>
      <c r="C45" s="331">
        <v>1</v>
      </c>
      <c r="D45" s="326">
        <v>1000</v>
      </c>
      <c r="E45" s="330">
        <f t="shared" si="4"/>
        <v>1E-3</v>
      </c>
      <c r="F45" s="331">
        <v>0.74</v>
      </c>
      <c r="G45" s="326">
        <v>10</v>
      </c>
      <c r="H45" s="330">
        <f t="shared" si="5"/>
        <v>7.3999999999999996E-2</v>
      </c>
      <c r="I45" s="331">
        <v>0.05</v>
      </c>
      <c r="J45" s="326" t="s">
        <v>14</v>
      </c>
      <c r="K45" s="330" t="s">
        <v>16</v>
      </c>
    </row>
    <row r="46" spans="1:11" outlineLevel="3">
      <c r="A46" s="325">
        <v>2114</v>
      </c>
      <c r="B46" s="335" t="s">
        <v>429</v>
      </c>
      <c r="C46" s="331">
        <v>1</v>
      </c>
      <c r="D46" s="326">
        <v>1000</v>
      </c>
      <c r="E46" s="330">
        <f t="shared" si="4"/>
        <v>1E-3</v>
      </c>
      <c r="F46" s="331">
        <v>0.6</v>
      </c>
      <c r="G46" s="326">
        <v>10</v>
      </c>
      <c r="H46" s="330">
        <f t="shared" si="5"/>
        <v>0.06</v>
      </c>
      <c r="I46" s="331">
        <v>0.05</v>
      </c>
      <c r="J46" s="326" t="s">
        <v>14</v>
      </c>
      <c r="K46" s="330" t="s">
        <v>16</v>
      </c>
    </row>
    <row r="47" spans="1:11" ht="12" customHeight="1" outlineLevel="3">
      <c r="A47" s="325">
        <v>2115</v>
      </c>
      <c r="B47" s="335" t="s">
        <v>428</v>
      </c>
      <c r="C47" s="331">
        <v>1</v>
      </c>
      <c r="D47" s="326">
        <v>1000</v>
      </c>
      <c r="E47" s="330">
        <f t="shared" si="4"/>
        <v>1E-3</v>
      </c>
      <c r="F47" s="331">
        <v>2.5</v>
      </c>
      <c r="G47" s="326">
        <v>10</v>
      </c>
      <c r="H47" s="330">
        <f t="shared" si="5"/>
        <v>0.25</v>
      </c>
      <c r="I47" s="331">
        <v>0.05</v>
      </c>
      <c r="J47" s="326" t="s">
        <v>14</v>
      </c>
      <c r="K47" s="330" t="s">
        <v>16</v>
      </c>
    </row>
    <row r="48" spans="1:11" s="266" customFormat="1" ht="12" customHeight="1" outlineLevel="3">
      <c r="A48" s="325">
        <v>2130</v>
      </c>
      <c r="B48" s="335" t="s">
        <v>249</v>
      </c>
      <c r="C48" s="331">
        <v>0.78</v>
      </c>
      <c r="D48" s="326">
        <v>1000</v>
      </c>
      <c r="E48" s="330">
        <f t="shared" si="4"/>
        <v>7.7999999999999999E-4</v>
      </c>
      <c r="F48" s="331">
        <v>0.36</v>
      </c>
      <c r="G48" s="326">
        <v>100</v>
      </c>
      <c r="H48" s="330">
        <f t="shared" si="5"/>
        <v>3.5999999999999999E-3</v>
      </c>
      <c r="I48" s="331">
        <v>0.05</v>
      </c>
      <c r="J48" s="326" t="s">
        <v>14</v>
      </c>
      <c r="K48" s="407" t="s">
        <v>16</v>
      </c>
    </row>
    <row r="49" spans="1:11" s="266" customFormat="1" ht="12" customHeight="1" outlineLevel="3">
      <c r="A49" s="325">
        <v>2131</v>
      </c>
      <c r="B49" s="335" t="s">
        <v>324</v>
      </c>
      <c r="C49" s="331">
        <v>3.2</v>
      </c>
      <c r="D49" s="326">
        <v>5000</v>
      </c>
      <c r="E49" s="330">
        <f t="shared" si="4"/>
        <v>6.4000000000000005E-4</v>
      </c>
      <c r="F49" s="331">
        <v>1</v>
      </c>
      <c r="G49" s="326">
        <v>100</v>
      </c>
      <c r="H49" s="330">
        <f t="shared" si="5"/>
        <v>0.01</v>
      </c>
      <c r="I49" s="331">
        <v>0.05</v>
      </c>
      <c r="J49" s="326" t="s">
        <v>14</v>
      </c>
      <c r="K49" s="330" t="s">
        <v>16</v>
      </c>
    </row>
    <row r="50" spans="1:11" ht="12" customHeight="1" outlineLevel="3">
      <c r="A50" s="325">
        <v>2132</v>
      </c>
      <c r="B50" s="335" t="s">
        <v>248</v>
      </c>
      <c r="C50" s="331">
        <v>10</v>
      </c>
      <c r="D50" s="326">
        <v>1000</v>
      </c>
      <c r="E50" s="330">
        <f t="shared" si="4"/>
        <v>0.01</v>
      </c>
      <c r="F50" s="331"/>
      <c r="G50" s="326"/>
      <c r="H50" s="330">
        <f>E50</f>
        <v>0.01</v>
      </c>
      <c r="I50" s="331">
        <v>0.05</v>
      </c>
      <c r="J50" s="326" t="s">
        <v>14</v>
      </c>
      <c r="K50" s="330" t="s">
        <v>17</v>
      </c>
    </row>
    <row r="51" spans="1:11" ht="12" customHeight="1" outlineLevel="3">
      <c r="A51" s="325">
        <v>2133</v>
      </c>
      <c r="B51" s="335" t="s">
        <v>247</v>
      </c>
      <c r="C51" s="331">
        <v>10</v>
      </c>
      <c r="D51" s="326">
        <v>1000</v>
      </c>
      <c r="E51" s="330">
        <f t="shared" si="4"/>
        <v>0.01</v>
      </c>
      <c r="F51" s="331">
        <v>6.25</v>
      </c>
      <c r="G51" s="326">
        <v>50</v>
      </c>
      <c r="H51" s="330">
        <v>0.125</v>
      </c>
      <c r="I51" s="331">
        <v>0.05</v>
      </c>
      <c r="J51" s="326" t="s">
        <v>14</v>
      </c>
      <c r="K51" s="330" t="s">
        <v>17</v>
      </c>
    </row>
    <row r="52" spans="1:11" outlineLevel="3">
      <c r="A52" s="325">
        <v>2134</v>
      </c>
      <c r="B52" s="335" t="s">
        <v>325</v>
      </c>
      <c r="C52" s="331">
        <v>28</v>
      </c>
      <c r="D52" s="326">
        <v>1000</v>
      </c>
      <c r="E52" s="330">
        <f t="shared" si="4"/>
        <v>2.8000000000000001E-2</v>
      </c>
      <c r="F52" s="331">
        <v>1.75</v>
      </c>
      <c r="G52" s="326">
        <v>10</v>
      </c>
      <c r="H52" s="330">
        <f>F52/G52</f>
        <v>0.17499999999999999</v>
      </c>
      <c r="I52" s="331">
        <v>0.05</v>
      </c>
      <c r="J52" s="326" t="s">
        <v>14</v>
      </c>
      <c r="K52" s="330" t="s">
        <v>17</v>
      </c>
    </row>
    <row r="53" spans="1:11" s="266" customFormat="1" ht="12" customHeight="1" outlineLevel="3">
      <c r="A53" s="325">
        <v>2135</v>
      </c>
      <c r="B53" s="335" t="s">
        <v>246</v>
      </c>
      <c r="C53" s="331">
        <v>480</v>
      </c>
      <c r="D53" s="326">
        <v>1000</v>
      </c>
      <c r="E53" s="330">
        <f t="shared" si="4"/>
        <v>0.48</v>
      </c>
      <c r="F53" s="331">
        <v>100</v>
      </c>
      <c r="G53" s="326">
        <v>100</v>
      </c>
      <c r="H53" s="330">
        <f>F53/G53</f>
        <v>1</v>
      </c>
      <c r="I53" s="331">
        <v>0.05</v>
      </c>
      <c r="J53" s="326" t="s">
        <v>14</v>
      </c>
      <c r="K53" s="330" t="s">
        <v>15</v>
      </c>
    </row>
    <row r="54" spans="1:11" s="266" customFormat="1" ht="12" customHeight="1" outlineLevel="3">
      <c r="A54" s="325">
        <v>2136</v>
      </c>
      <c r="B54" s="335" t="s">
        <v>382</v>
      </c>
      <c r="C54" s="331">
        <v>8.6999999999999993</v>
      </c>
      <c r="D54" s="326">
        <v>1000</v>
      </c>
      <c r="E54" s="330">
        <f t="shared" si="4"/>
        <v>8.6999999999999994E-3</v>
      </c>
      <c r="F54" s="331">
        <v>1.75</v>
      </c>
      <c r="G54" s="326">
        <v>10</v>
      </c>
      <c r="H54" s="330">
        <f>F54/G54</f>
        <v>0.17499999999999999</v>
      </c>
      <c r="I54" s="331">
        <v>0.05</v>
      </c>
      <c r="J54" s="326" t="s">
        <v>14</v>
      </c>
      <c r="K54" s="330" t="s">
        <v>17</v>
      </c>
    </row>
    <row r="55" spans="1:11" s="266" customFormat="1" ht="12" customHeight="1" outlineLevel="3">
      <c r="A55" s="325">
        <v>2137</v>
      </c>
      <c r="B55" s="335" t="s">
        <v>383</v>
      </c>
      <c r="C55" s="331"/>
      <c r="D55" s="326"/>
      <c r="E55" s="330">
        <f>H55</f>
        <v>0.17499999999999999</v>
      </c>
      <c r="F55" s="331">
        <v>1.75</v>
      </c>
      <c r="G55" s="326">
        <v>10</v>
      </c>
      <c r="H55" s="330">
        <f>F55/G55</f>
        <v>0.17499999999999999</v>
      </c>
      <c r="I55" s="331">
        <v>0.05</v>
      </c>
      <c r="J55" s="326" t="s">
        <v>14</v>
      </c>
      <c r="K55" s="330" t="s">
        <v>16</v>
      </c>
    </row>
    <row r="56" spans="1:11" ht="12" customHeight="1" outlineLevel="3">
      <c r="A56" s="399">
        <v>2138</v>
      </c>
      <c r="B56" s="335" t="s">
        <v>245</v>
      </c>
      <c r="C56" s="331">
        <v>9.5</v>
      </c>
      <c r="D56" s="326">
        <v>1000</v>
      </c>
      <c r="E56" s="330">
        <f t="shared" ref="E56:E80" si="6">C56/D56</f>
        <v>9.4999999999999998E-3</v>
      </c>
      <c r="F56" s="331">
        <v>7.0000000000000007E-2</v>
      </c>
      <c r="G56" s="326">
        <v>10</v>
      </c>
      <c r="H56" s="330">
        <f>F56/G56</f>
        <v>7.000000000000001E-3</v>
      </c>
      <c r="I56" s="331">
        <v>0.05</v>
      </c>
      <c r="J56" s="326" t="s">
        <v>14</v>
      </c>
      <c r="K56" s="330" t="s">
        <v>17</v>
      </c>
    </row>
    <row r="57" spans="1:11" ht="12" customHeight="1" outlineLevel="3">
      <c r="A57" s="399">
        <v>2139</v>
      </c>
      <c r="B57" s="335" t="s">
        <v>244</v>
      </c>
      <c r="C57" s="331">
        <v>17</v>
      </c>
      <c r="D57" s="326">
        <v>10000</v>
      </c>
      <c r="E57" s="330">
        <f t="shared" si="6"/>
        <v>1.6999999999999999E-3</v>
      </c>
      <c r="F57" s="331"/>
      <c r="G57" s="326"/>
      <c r="H57" s="330">
        <f>E57</f>
        <v>1.6999999999999999E-3</v>
      </c>
      <c r="I57" s="331">
        <v>0.05</v>
      </c>
      <c r="J57" s="326" t="s">
        <v>14</v>
      </c>
      <c r="K57" s="330" t="s">
        <v>17</v>
      </c>
    </row>
    <row r="58" spans="1:11" ht="12" customHeight="1" outlineLevel="3">
      <c r="A58" s="399">
        <v>2140</v>
      </c>
      <c r="B58" s="335" t="s">
        <v>243</v>
      </c>
      <c r="C58" s="331">
        <v>2</v>
      </c>
      <c r="D58" s="326">
        <v>1000</v>
      </c>
      <c r="E58" s="330">
        <f t="shared" si="6"/>
        <v>2E-3</v>
      </c>
      <c r="F58" s="331">
        <v>7.0000000000000007E-2</v>
      </c>
      <c r="G58" s="326">
        <v>10</v>
      </c>
      <c r="H58" s="330">
        <f>F58/G58</f>
        <v>7.000000000000001E-3</v>
      </c>
      <c r="I58" s="331">
        <v>0.05</v>
      </c>
      <c r="J58" s="326" t="s">
        <v>14</v>
      </c>
      <c r="K58" s="330" t="s">
        <v>17</v>
      </c>
    </row>
    <row r="59" spans="1:11" ht="12" customHeight="1" outlineLevel="3">
      <c r="A59" s="399">
        <v>2141</v>
      </c>
      <c r="B59" s="327" t="s">
        <v>21</v>
      </c>
      <c r="C59" s="329">
        <v>7</v>
      </c>
      <c r="D59" s="326">
        <v>1000</v>
      </c>
      <c r="E59" s="330">
        <f t="shared" si="6"/>
        <v>7.0000000000000001E-3</v>
      </c>
      <c r="F59" s="331"/>
      <c r="G59" s="326"/>
      <c r="H59" s="330">
        <f>E59</f>
        <v>7.0000000000000001E-3</v>
      </c>
      <c r="I59" s="331">
        <v>0.05</v>
      </c>
      <c r="J59" s="326" t="s">
        <v>14</v>
      </c>
      <c r="K59" s="330" t="s">
        <v>17</v>
      </c>
    </row>
    <row r="60" spans="1:11" ht="12" customHeight="1" outlineLevel="3">
      <c r="A60" s="399">
        <v>2142</v>
      </c>
      <c r="B60" s="327" t="s">
        <v>328</v>
      </c>
      <c r="C60" s="329">
        <v>6.4</v>
      </c>
      <c r="D60" s="326">
        <v>5000</v>
      </c>
      <c r="E60" s="328">
        <f t="shared" si="6"/>
        <v>1.2800000000000001E-3</v>
      </c>
      <c r="F60" s="331"/>
      <c r="G60" s="326"/>
      <c r="H60" s="328">
        <f>E60</f>
        <v>1.2800000000000001E-3</v>
      </c>
      <c r="I60" s="331">
        <v>0.05</v>
      </c>
      <c r="J60" s="326" t="s">
        <v>14</v>
      </c>
      <c r="K60" s="330" t="s">
        <v>16</v>
      </c>
    </row>
    <row r="61" spans="1:11" ht="12" customHeight="1" outlineLevel="3">
      <c r="A61" s="399">
        <v>2143</v>
      </c>
      <c r="B61" s="327" t="s">
        <v>242</v>
      </c>
      <c r="C61" s="329">
        <v>0.1</v>
      </c>
      <c r="D61" s="326">
        <v>5000</v>
      </c>
      <c r="E61" s="328">
        <f t="shared" si="6"/>
        <v>2.0000000000000002E-5</v>
      </c>
      <c r="F61" s="331">
        <v>1.0699999999999999E-2</v>
      </c>
      <c r="G61" s="326">
        <v>50</v>
      </c>
      <c r="H61" s="328">
        <v>2.14E-4</v>
      </c>
      <c r="I61" s="331">
        <v>0.05</v>
      </c>
      <c r="J61" s="326" t="s">
        <v>14</v>
      </c>
      <c r="K61" s="330" t="s">
        <v>16</v>
      </c>
    </row>
    <row r="62" spans="1:11" ht="12" customHeight="1" outlineLevel="3">
      <c r="A62" s="399">
        <v>2144</v>
      </c>
      <c r="B62" s="327" t="s">
        <v>329</v>
      </c>
      <c r="C62" s="329">
        <v>0.42</v>
      </c>
      <c r="D62" s="326">
        <v>5000</v>
      </c>
      <c r="E62" s="328">
        <f t="shared" si="6"/>
        <v>8.3999999999999995E-5</v>
      </c>
      <c r="F62" s="331">
        <v>1.0699999999999999E-2</v>
      </c>
      <c r="G62" s="326">
        <v>50</v>
      </c>
      <c r="H62" s="328">
        <f>F62/G62</f>
        <v>2.14E-4</v>
      </c>
      <c r="I62" s="331">
        <v>0.05</v>
      </c>
      <c r="J62" s="326" t="s">
        <v>14</v>
      </c>
      <c r="K62" s="330" t="s">
        <v>16</v>
      </c>
    </row>
    <row r="63" spans="1:11" ht="12" customHeight="1" outlineLevel="3">
      <c r="A63" s="399">
        <v>2146</v>
      </c>
      <c r="B63" s="327" t="s">
        <v>241</v>
      </c>
      <c r="C63" s="329">
        <v>3.6</v>
      </c>
      <c r="D63" s="326">
        <v>1000</v>
      </c>
      <c r="E63" s="328">
        <f t="shared" si="6"/>
        <v>3.5999999999999999E-3</v>
      </c>
      <c r="F63" s="331"/>
      <c r="G63" s="326"/>
      <c r="H63" s="328">
        <f>E63</f>
        <v>3.5999999999999999E-3</v>
      </c>
      <c r="I63" s="331">
        <v>0.5</v>
      </c>
      <c r="J63" s="326" t="s">
        <v>18</v>
      </c>
      <c r="K63" s="330" t="s">
        <v>16</v>
      </c>
    </row>
    <row r="64" spans="1:11" ht="12" customHeight="1" outlineLevel="3">
      <c r="A64" s="399">
        <v>2147</v>
      </c>
      <c r="B64" s="327" t="s">
        <v>330</v>
      </c>
      <c r="C64" s="329">
        <f>(0.295+0.41)/2</f>
        <v>0.35249999999999998</v>
      </c>
      <c r="D64" s="326">
        <v>10000</v>
      </c>
      <c r="E64" s="328">
        <f t="shared" si="6"/>
        <v>3.5249999999999996E-5</v>
      </c>
      <c r="F64" s="331">
        <v>4.4000000000000003E-3</v>
      </c>
      <c r="G64" s="326">
        <v>50</v>
      </c>
      <c r="H64" s="328">
        <f>F64/G64</f>
        <v>8.8000000000000011E-5</v>
      </c>
      <c r="I64" s="331">
        <v>0.05</v>
      </c>
      <c r="J64" s="326" t="s">
        <v>14</v>
      </c>
      <c r="K64" s="330" t="s">
        <v>16</v>
      </c>
    </row>
    <row r="65" spans="1:11" ht="12" customHeight="1" outlineLevel="3">
      <c r="A65" s="399">
        <v>2148</v>
      </c>
      <c r="B65" s="327" t="s">
        <v>331</v>
      </c>
      <c r="C65" s="329">
        <v>0.01</v>
      </c>
      <c r="D65" s="326">
        <v>1000</v>
      </c>
      <c r="E65" s="328">
        <f t="shared" si="6"/>
        <v>1.0000000000000001E-5</v>
      </c>
      <c r="F65" s="331"/>
      <c r="G65" s="326"/>
      <c r="H65" s="328">
        <f>E65</f>
        <v>1.0000000000000001E-5</v>
      </c>
      <c r="I65" s="331">
        <v>0.05</v>
      </c>
      <c r="J65" s="326" t="s">
        <v>14</v>
      </c>
      <c r="K65" s="330" t="s">
        <v>16</v>
      </c>
    </row>
    <row r="66" spans="1:11" ht="12" customHeight="1" outlineLevel="3">
      <c r="A66" s="399">
        <v>2149</v>
      </c>
      <c r="B66" s="327" t="s">
        <v>332</v>
      </c>
      <c r="C66" s="329">
        <v>1</v>
      </c>
      <c r="D66" s="326">
        <v>10000</v>
      </c>
      <c r="E66" s="328">
        <f t="shared" si="6"/>
        <v>1E-4</v>
      </c>
      <c r="F66" s="331"/>
      <c r="G66" s="326"/>
      <c r="H66" s="328">
        <f>E66</f>
        <v>1E-4</v>
      </c>
      <c r="I66" s="331">
        <v>0.5</v>
      </c>
      <c r="J66" s="326" t="s">
        <v>18</v>
      </c>
      <c r="K66" s="330" t="s">
        <v>16</v>
      </c>
    </row>
    <row r="67" spans="1:11" outlineLevel="3">
      <c r="A67" s="399">
        <v>2150</v>
      </c>
      <c r="B67" s="327" t="s">
        <v>240</v>
      </c>
      <c r="C67" s="152">
        <v>100</v>
      </c>
      <c r="D67" s="153">
        <v>1000</v>
      </c>
      <c r="E67" s="154">
        <f t="shared" si="6"/>
        <v>0.1</v>
      </c>
      <c r="F67" s="331">
        <v>100</v>
      </c>
      <c r="G67" s="326">
        <v>50</v>
      </c>
      <c r="H67" s="154">
        <f>F67/G67</f>
        <v>2</v>
      </c>
      <c r="I67" s="155">
        <v>0.05</v>
      </c>
      <c r="J67" s="326" t="s">
        <v>14</v>
      </c>
      <c r="K67" s="157" t="s">
        <v>16</v>
      </c>
    </row>
    <row r="68" spans="1:11" ht="12" customHeight="1" outlineLevel="3">
      <c r="A68" s="399">
        <v>2151</v>
      </c>
      <c r="B68" s="327" t="s">
        <v>239</v>
      </c>
      <c r="C68" s="152">
        <v>100</v>
      </c>
      <c r="D68" s="153">
        <v>1000</v>
      </c>
      <c r="E68" s="154">
        <f t="shared" si="6"/>
        <v>0.1</v>
      </c>
      <c r="F68" s="331"/>
      <c r="G68" s="326"/>
      <c r="H68" s="154">
        <f>E68</f>
        <v>0.1</v>
      </c>
      <c r="I68" s="155">
        <v>0.5</v>
      </c>
      <c r="J68" s="156" t="s">
        <v>18</v>
      </c>
      <c r="K68" s="157" t="s">
        <v>16</v>
      </c>
    </row>
    <row r="69" spans="1:11" s="266" customFormat="1" ht="12" customHeight="1">
      <c r="A69" s="399">
        <v>2152</v>
      </c>
      <c r="B69" s="327" t="s">
        <v>238</v>
      </c>
      <c r="C69" s="329">
        <v>39</v>
      </c>
      <c r="D69" s="326">
        <v>1000</v>
      </c>
      <c r="E69" s="328">
        <f t="shared" si="6"/>
        <v>3.9E-2</v>
      </c>
      <c r="F69" s="331">
        <v>3.2</v>
      </c>
      <c r="G69" s="326">
        <v>50</v>
      </c>
      <c r="H69" s="328">
        <f>+F69/G69</f>
        <v>6.4000000000000001E-2</v>
      </c>
      <c r="I69" s="331">
        <v>0.05</v>
      </c>
      <c r="J69" s="326" t="s">
        <v>14</v>
      </c>
      <c r="K69" s="330" t="s">
        <v>17</v>
      </c>
    </row>
    <row r="70" spans="1:11" s="266" customFormat="1" ht="12" customHeight="1">
      <c r="A70" s="399">
        <v>2153</v>
      </c>
      <c r="B70" s="327" t="s">
        <v>237</v>
      </c>
      <c r="C70" s="329">
        <v>100</v>
      </c>
      <c r="D70" s="326">
        <v>1000</v>
      </c>
      <c r="E70" s="328">
        <f t="shared" si="6"/>
        <v>0.1</v>
      </c>
      <c r="F70" s="331">
        <v>100</v>
      </c>
      <c r="G70" s="326">
        <v>50</v>
      </c>
      <c r="H70" s="328">
        <f>+F70/G70</f>
        <v>2</v>
      </c>
      <c r="I70" s="331">
        <v>0.05</v>
      </c>
      <c r="J70" s="326" t="s">
        <v>14</v>
      </c>
      <c r="K70" s="330" t="s">
        <v>16</v>
      </c>
    </row>
    <row r="71" spans="1:11" s="266" customFormat="1" ht="12" customHeight="1">
      <c r="A71" s="399">
        <v>2154</v>
      </c>
      <c r="B71" s="327" t="s">
        <v>333</v>
      </c>
      <c r="C71" s="329">
        <v>12.1</v>
      </c>
      <c r="D71" s="326">
        <v>1000</v>
      </c>
      <c r="E71" s="328">
        <f t="shared" si="6"/>
        <v>1.21E-2</v>
      </c>
      <c r="F71" s="331">
        <v>0.254</v>
      </c>
      <c r="G71" s="326">
        <v>10</v>
      </c>
      <c r="H71" s="328">
        <f>+F71/G71</f>
        <v>2.5399999999999999E-2</v>
      </c>
      <c r="I71" s="331">
        <v>0.05</v>
      </c>
      <c r="J71" s="326" t="s">
        <v>14</v>
      </c>
      <c r="K71" s="330" t="s">
        <v>17</v>
      </c>
    </row>
    <row r="72" spans="1:11" ht="12" customHeight="1" outlineLevel="3">
      <c r="A72" s="399">
        <v>2155</v>
      </c>
      <c r="B72" s="320" t="s">
        <v>334</v>
      </c>
      <c r="C72" s="299">
        <v>5</v>
      </c>
      <c r="D72" s="319">
        <v>1000</v>
      </c>
      <c r="E72" s="318">
        <f t="shared" si="6"/>
        <v>5.0000000000000001E-3</v>
      </c>
      <c r="F72" s="403">
        <v>1.5</v>
      </c>
      <c r="G72" s="319">
        <v>10</v>
      </c>
      <c r="H72" s="318">
        <f>F72/G72</f>
        <v>0.15</v>
      </c>
      <c r="I72" s="299">
        <v>0.05</v>
      </c>
      <c r="J72" s="319" t="s">
        <v>14</v>
      </c>
      <c r="K72" s="318" t="s">
        <v>17</v>
      </c>
    </row>
    <row r="73" spans="1:11" s="266" customFormat="1" outlineLevel="3">
      <c r="A73" s="399">
        <v>2156</v>
      </c>
      <c r="B73" s="399" t="s">
        <v>335</v>
      </c>
      <c r="C73" s="317">
        <v>5</v>
      </c>
      <c r="D73" s="401">
        <v>1000</v>
      </c>
      <c r="E73" s="400">
        <f t="shared" si="6"/>
        <v>5.0000000000000001E-3</v>
      </c>
      <c r="F73" s="403">
        <v>1.5</v>
      </c>
      <c r="G73" s="319">
        <v>10</v>
      </c>
      <c r="H73" s="402">
        <f>F73/G73</f>
        <v>0.15</v>
      </c>
      <c r="I73" s="299">
        <v>0.05</v>
      </c>
      <c r="J73" s="319" t="s">
        <v>14</v>
      </c>
      <c r="K73" s="318" t="s">
        <v>17</v>
      </c>
    </row>
    <row r="74" spans="1:11" s="266" customFormat="1" ht="12" customHeight="1" outlineLevel="3">
      <c r="A74" s="399">
        <v>2157</v>
      </c>
      <c r="B74" s="399" t="s">
        <v>336</v>
      </c>
      <c r="C74" s="406">
        <v>50</v>
      </c>
      <c r="D74" s="405">
        <v>1000</v>
      </c>
      <c r="E74" s="404">
        <f t="shared" si="6"/>
        <v>0.05</v>
      </c>
      <c r="F74" s="403">
        <v>25</v>
      </c>
      <c r="G74" s="319">
        <v>10</v>
      </c>
      <c r="H74" s="402">
        <f>F74/G74</f>
        <v>2.5</v>
      </c>
      <c r="I74" s="317">
        <v>0.05</v>
      </c>
      <c r="J74" s="401" t="s">
        <v>14</v>
      </c>
      <c r="K74" s="400" t="s">
        <v>17</v>
      </c>
    </row>
    <row r="75" spans="1:11" s="266" customFormat="1" ht="12" customHeight="1" outlineLevel="4">
      <c r="A75" s="399">
        <v>2158</v>
      </c>
      <c r="B75" s="320" t="s">
        <v>337</v>
      </c>
      <c r="C75" s="299">
        <v>5</v>
      </c>
      <c r="D75" s="319">
        <v>1000</v>
      </c>
      <c r="E75" s="318">
        <f t="shared" si="6"/>
        <v>5.0000000000000001E-3</v>
      </c>
      <c r="F75" s="403">
        <v>1.5</v>
      </c>
      <c r="G75" s="319">
        <v>10</v>
      </c>
      <c r="H75" s="402">
        <f>F75/G75</f>
        <v>0.15</v>
      </c>
      <c r="I75" s="299">
        <v>0.05</v>
      </c>
      <c r="J75" s="319" t="s">
        <v>14</v>
      </c>
      <c r="K75" s="318" t="s">
        <v>16</v>
      </c>
    </row>
    <row r="76" spans="1:11" ht="12" customHeight="1" outlineLevel="3">
      <c r="A76" s="399">
        <v>2159</v>
      </c>
      <c r="B76" s="320" t="s">
        <v>338</v>
      </c>
      <c r="C76" s="299">
        <v>5</v>
      </c>
      <c r="D76" s="319">
        <v>1000</v>
      </c>
      <c r="E76" s="318">
        <f t="shared" si="6"/>
        <v>5.0000000000000001E-3</v>
      </c>
      <c r="F76" s="299">
        <v>1.5</v>
      </c>
      <c r="G76" s="319">
        <v>10</v>
      </c>
      <c r="H76" s="318">
        <v>0.15</v>
      </c>
      <c r="I76" s="299">
        <v>0.05</v>
      </c>
      <c r="J76" s="319" t="s">
        <v>14</v>
      </c>
      <c r="K76" s="318" t="s">
        <v>16</v>
      </c>
    </row>
    <row r="77" spans="1:11" s="266" customFormat="1" ht="12" customHeight="1" outlineLevel="4">
      <c r="A77" s="399">
        <v>2160</v>
      </c>
      <c r="B77" s="320" t="s">
        <v>339</v>
      </c>
      <c r="C77" s="317">
        <v>50</v>
      </c>
      <c r="D77" s="401">
        <v>1000</v>
      </c>
      <c r="E77" s="400">
        <f t="shared" si="6"/>
        <v>0.05</v>
      </c>
      <c r="F77" s="299">
        <v>25</v>
      </c>
      <c r="G77" s="319">
        <v>10</v>
      </c>
      <c r="H77" s="318">
        <v>2.5</v>
      </c>
      <c r="I77" s="299">
        <v>0.05</v>
      </c>
      <c r="J77" s="319" t="s">
        <v>14</v>
      </c>
      <c r="K77" s="318" t="s">
        <v>16</v>
      </c>
    </row>
    <row r="78" spans="1:11" s="266" customFormat="1" ht="12" customHeight="1" outlineLevel="4">
      <c r="A78" s="399">
        <v>2161</v>
      </c>
      <c r="B78" s="320" t="s">
        <v>340</v>
      </c>
      <c r="C78" s="299">
        <v>0.43</v>
      </c>
      <c r="D78" s="319">
        <v>1000</v>
      </c>
      <c r="E78" s="318">
        <f t="shared" si="6"/>
        <v>4.2999999999999999E-4</v>
      </c>
      <c r="F78" s="299">
        <v>0.28999999999999998</v>
      </c>
      <c r="G78" s="319">
        <v>10</v>
      </c>
      <c r="H78" s="318">
        <f t="shared" ref="H78:H93" si="7">F78/G78</f>
        <v>2.8999999999999998E-2</v>
      </c>
      <c r="I78" s="299">
        <v>0.05</v>
      </c>
      <c r="J78" s="319" t="s">
        <v>14</v>
      </c>
      <c r="K78" s="318" t="s">
        <v>17</v>
      </c>
    </row>
    <row r="79" spans="1:11" s="266" customFormat="1" ht="12" customHeight="1" outlineLevel="4">
      <c r="A79" s="399">
        <v>2162</v>
      </c>
      <c r="B79" s="320" t="s">
        <v>341</v>
      </c>
      <c r="C79" s="299">
        <v>0.43</v>
      </c>
      <c r="D79" s="319">
        <v>1000</v>
      </c>
      <c r="E79" s="318">
        <f t="shared" si="6"/>
        <v>4.2999999999999999E-4</v>
      </c>
      <c r="F79" s="299">
        <v>0.37</v>
      </c>
      <c r="G79" s="319">
        <v>10</v>
      </c>
      <c r="H79" s="318">
        <f t="shared" si="7"/>
        <v>3.6999999999999998E-2</v>
      </c>
      <c r="I79" s="299">
        <v>0.05</v>
      </c>
      <c r="J79" s="319" t="s">
        <v>14</v>
      </c>
      <c r="K79" s="318" t="s">
        <v>17</v>
      </c>
    </row>
    <row r="80" spans="1:11" s="266" customFormat="1" ht="12" customHeight="1" outlineLevel="4">
      <c r="A80" s="399">
        <v>2163</v>
      </c>
      <c r="B80" s="320" t="s">
        <v>342</v>
      </c>
      <c r="C80" s="299">
        <v>0.4</v>
      </c>
      <c r="D80" s="319">
        <v>1000</v>
      </c>
      <c r="E80" s="318">
        <f t="shared" si="6"/>
        <v>4.0000000000000002E-4</v>
      </c>
      <c r="F80" s="299">
        <v>0.27</v>
      </c>
      <c r="G80" s="319">
        <v>10</v>
      </c>
      <c r="H80" s="318">
        <f t="shared" si="7"/>
        <v>2.7000000000000003E-2</v>
      </c>
      <c r="I80" s="299">
        <v>0.05</v>
      </c>
      <c r="J80" s="319" t="s">
        <v>14</v>
      </c>
      <c r="K80" s="318" t="s">
        <v>17</v>
      </c>
    </row>
    <row r="81" spans="1:11" ht="12" customHeight="1" outlineLevel="3">
      <c r="A81" s="399">
        <v>2164</v>
      </c>
      <c r="B81" s="320" t="s">
        <v>343</v>
      </c>
      <c r="C81" s="299"/>
      <c r="D81" s="319"/>
      <c r="E81" s="318">
        <f>H81</f>
        <v>0.01</v>
      </c>
      <c r="F81" s="299">
        <v>0.1</v>
      </c>
      <c r="G81" s="319">
        <v>10</v>
      </c>
      <c r="H81" s="318">
        <f t="shared" si="7"/>
        <v>0.01</v>
      </c>
      <c r="I81" s="299">
        <v>0.05</v>
      </c>
      <c r="J81" s="319" t="s">
        <v>14</v>
      </c>
      <c r="K81" s="318" t="s">
        <v>17</v>
      </c>
    </row>
    <row r="82" spans="1:11" s="266" customFormat="1" outlineLevel="3">
      <c r="A82" s="399">
        <v>2165</v>
      </c>
      <c r="B82" s="320" t="s">
        <v>344</v>
      </c>
      <c r="C82" s="299">
        <v>0.4</v>
      </c>
      <c r="D82" s="319">
        <v>1000</v>
      </c>
      <c r="E82" s="318">
        <f t="shared" ref="E82:E89" si="8">C82/D82</f>
        <v>4.0000000000000002E-4</v>
      </c>
      <c r="F82" s="299">
        <v>0.12</v>
      </c>
      <c r="G82" s="319">
        <v>10</v>
      </c>
      <c r="H82" s="318">
        <f t="shared" si="7"/>
        <v>1.2E-2</v>
      </c>
      <c r="I82" s="299">
        <v>0.05</v>
      </c>
      <c r="J82" s="319" t="s">
        <v>14</v>
      </c>
      <c r="K82" s="318" t="s">
        <v>17</v>
      </c>
    </row>
    <row r="83" spans="1:11" s="266" customFormat="1" ht="12" customHeight="1" outlineLevel="3">
      <c r="A83" s="399">
        <v>2166</v>
      </c>
      <c r="B83" s="320" t="s">
        <v>345</v>
      </c>
      <c r="C83" s="299">
        <v>0.7</v>
      </c>
      <c r="D83" s="319">
        <v>1000</v>
      </c>
      <c r="E83" s="318">
        <f t="shared" si="8"/>
        <v>6.9999999999999999E-4</v>
      </c>
      <c r="F83" s="299">
        <v>4.8600000000000003</v>
      </c>
      <c r="G83" s="319">
        <v>10</v>
      </c>
      <c r="H83" s="318">
        <f t="shared" si="7"/>
        <v>0.48600000000000004</v>
      </c>
      <c r="I83" s="299">
        <v>0.05</v>
      </c>
      <c r="J83" s="319" t="s">
        <v>14</v>
      </c>
      <c r="K83" s="318" t="s">
        <v>17</v>
      </c>
    </row>
    <row r="84" spans="1:11" s="266" customFormat="1" ht="12" customHeight="1" outlineLevel="3">
      <c r="A84" s="399">
        <v>2167</v>
      </c>
      <c r="B84" s="320" t="s">
        <v>346</v>
      </c>
      <c r="C84" s="299">
        <v>13</v>
      </c>
      <c r="D84" s="319">
        <v>1000</v>
      </c>
      <c r="E84" s="318">
        <f t="shared" si="8"/>
        <v>1.2999999999999999E-2</v>
      </c>
      <c r="F84" s="299">
        <v>4.8600000000000003</v>
      </c>
      <c r="G84" s="319">
        <v>10</v>
      </c>
      <c r="H84" s="318">
        <f t="shared" si="7"/>
        <v>0.48600000000000004</v>
      </c>
      <c r="I84" s="299">
        <v>0.05</v>
      </c>
      <c r="J84" s="319" t="s">
        <v>14</v>
      </c>
      <c r="K84" s="318" t="s">
        <v>16</v>
      </c>
    </row>
    <row r="85" spans="1:11" ht="12" customHeight="1" outlineLevel="4">
      <c r="A85" s="399">
        <v>2168</v>
      </c>
      <c r="B85" s="320" t="s">
        <v>347</v>
      </c>
      <c r="C85" s="299">
        <v>130</v>
      </c>
      <c r="D85" s="319">
        <v>1000</v>
      </c>
      <c r="E85" s="318">
        <f t="shared" si="8"/>
        <v>0.13</v>
      </c>
      <c r="F85" s="299">
        <v>56</v>
      </c>
      <c r="G85" s="319">
        <v>10</v>
      </c>
      <c r="H85" s="318">
        <f t="shared" si="7"/>
        <v>5.6</v>
      </c>
      <c r="I85" s="299">
        <v>0.05</v>
      </c>
      <c r="J85" s="319" t="s">
        <v>14</v>
      </c>
      <c r="K85" s="318" t="s">
        <v>16</v>
      </c>
    </row>
    <row r="86" spans="1:11" ht="12" customHeight="1" outlineLevel="4">
      <c r="A86" s="399">
        <v>2170</v>
      </c>
      <c r="B86" s="320" t="s">
        <v>348</v>
      </c>
      <c r="C86" s="299">
        <v>0.3</v>
      </c>
      <c r="D86" s="319">
        <v>1000</v>
      </c>
      <c r="E86" s="318">
        <f t="shared" si="8"/>
        <v>2.9999999999999997E-4</v>
      </c>
      <c r="F86" s="299">
        <v>0.47</v>
      </c>
      <c r="G86" s="319">
        <v>10</v>
      </c>
      <c r="H86" s="318">
        <f t="shared" si="7"/>
        <v>4.7E-2</v>
      </c>
      <c r="I86" s="299">
        <v>0.05</v>
      </c>
      <c r="J86" s="319" t="s">
        <v>14</v>
      </c>
      <c r="K86" s="318" t="s">
        <v>17</v>
      </c>
    </row>
    <row r="87" spans="1:11" s="266" customFormat="1" ht="12" customHeight="1" outlineLevel="3">
      <c r="A87" s="399">
        <v>2171</v>
      </c>
      <c r="B87" s="320" t="s">
        <v>349</v>
      </c>
      <c r="C87" s="299">
        <v>1</v>
      </c>
      <c r="D87" s="319">
        <v>1000</v>
      </c>
      <c r="E87" s="318">
        <f t="shared" si="8"/>
        <v>1E-3</v>
      </c>
      <c r="F87" s="299">
        <v>0.2</v>
      </c>
      <c r="G87" s="319">
        <v>10</v>
      </c>
      <c r="H87" s="318">
        <f t="shared" si="7"/>
        <v>0.02</v>
      </c>
      <c r="I87" s="299">
        <v>0.05</v>
      </c>
      <c r="J87" s="319" t="s">
        <v>14</v>
      </c>
      <c r="K87" s="318" t="s">
        <v>16</v>
      </c>
    </row>
    <row r="88" spans="1:11" s="266" customFormat="1" ht="12" customHeight="1" outlineLevel="3">
      <c r="A88" s="399">
        <v>2172</v>
      </c>
      <c r="B88" s="320" t="s">
        <v>350</v>
      </c>
      <c r="C88" s="299">
        <v>1</v>
      </c>
      <c r="D88" s="319">
        <v>1000</v>
      </c>
      <c r="E88" s="318">
        <f t="shared" si="8"/>
        <v>1E-3</v>
      </c>
      <c r="F88" s="299">
        <v>0.39</v>
      </c>
      <c r="G88" s="319">
        <v>10</v>
      </c>
      <c r="H88" s="318">
        <f t="shared" si="7"/>
        <v>3.9E-2</v>
      </c>
      <c r="I88" s="299">
        <v>0.05</v>
      </c>
      <c r="J88" s="319" t="s">
        <v>14</v>
      </c>
      <c r="K88" s="318" t="s">
        <v>17</v>
      </c>
    </row>
    <row r="89" spans="1:11" s="266" customFormat="1">
      <c r="A89" s="399">
        <v>2173</v>
      </c>
      <c r="B89" s="320" t="s">
        <v>351</v>
      </c>
      <c r="C89" s="299">
        <v>1</v>
      </c>
      <c r="D89" s="319">
        <v>1000</v>
      </c>
      <c r="E89" s="318">
        <f t="shared" si="8"/>
        <v>1E-3</v>
      </c>
      <c r="F89" s="299">
        <v>1.52</v>
      </c>
      <c r="G89" s="319">
        <v>10</v>
      </c>
      <c r="H89" s="318">
        <f t="shared" si="7"/>
        <v>0.152</v>
      </c>
      <c r="I89" s="299">
        <v>0.05</v>
      </c>
      <c r="J89" s="319" t="s">
        <v>14</v>
      </c>
      <c r="K89" s="318" t="s">
        <v>16</v>
      </c>
    </row>
    <row r="90" spans="1:11" s="266" customFormat="1">
      <c r="A90" s="399">
        <v>2174</v>
      </c>
      <c r="B90" s="320" t="s">
        <v>352</v>
      </c>
      <c r="C90" s="299"/>
      <c r="D90" s="319"/>
      <c r="E90" s="318">
        <f>H90</f>
        <v>5.4000000000000003E-3</v>
      </c>
      <c r="F90" s="299">
        <v>5.3999999999999999E-2</v>
      </c>
      <c r="G90" s="319">
        <v>10</v>
      </c>
      <c r="H90" s="318">
        <f t="shared" si="7"/>
        <v>5.4000000000000003E-3</v>
      </c>
      <c r="I90" s="299">
        <v>0.05</v>
      </c>
      <c r="J90" s="319" t="s">
        <v>14</v>
      </c>
      <c r="K90" s="318" t="s">
        <v>17</v>
      </c>
    </row>
    <row r="91" spans="1:11" s="266" customFormat="1" ht="12" customHeight="1">
      <c r="A91" s="399">
        <v>2175</v>
      </c>
      <c r="B91" s="320" t="s">
        <v>353</v>
      </c>
      <c r="C91" s="299">
        <v>3.2</v>
      </c>
      <c r="D91" s="319">
        <v>1000</v>
      </c>
      <c r="E91" s="318">
        <f>C91/D91</f>
        <v>3.2000000000000002E-3</v>
      </c>
      <c r="F91" s="299">
        <v>8.2000000000000003E-2</v>
      </c>
      <c r="G91" s="319">
        <v>10</v>
      </c>
      <c r="H91" s="318">
        <f t="shared" si="7"/>
        <v>8.2000000000000007E-3</v>
      </c>
      <c r="I91" s="299">
        <v>0.05</v>
      </c>
      <c r="J91" s="319" t="s">
        <v>14</v>
      </c>
      <c r="K91" s="318" t="s">
        <v>17</v>
      </c>
    </row>
    <row r="92" spans="1:11" s="266" customFormat="1" ht="12" customHeight="1">
      <c r="A92" s="399">
        <v>2176</v>
      </c>
      <c r="B92" s="320" t="s">
        <v>354</v>
      </c>
      <c r="C92" s="299">
        <v>0.72</v>
      </c>
      <c r="D92" s="319">
        <v>1000</v>
      </c>
      <c r="E92" s="318">
        <f>C92/D92</f>
        <v>7.1999999999999994E-4</v>
      </c>
      <c r="F92" s="299">
        <v>0.11</v>
      </c>
      <c r="G92" s="319">
        <v>10</v>
      </c>
      <c r="H92" s="318">
        <f t="shared" si="7"/>
        <v>1.0999999999999999E-2</v>
      </c>
      <c r="I92" s="299">
        <v>0.05</v>
      </c>
      <c r="J92" s="319" t="s">
        <v>14</v>
      </c>
      <c r="K92" s="318" t="s">
        <v>17</v>
      </c>
    </row>
    <row r="93" spans="1:11" s="266" customFormat="1" ht="12" customHeight="1">
      <c r="A93" s="399">
        <v>2177</v>
      </c>
      <c r="B93" s="320" t="s">
        <v>355</v>
      </c>
      <c r="C93" s="299">
        <v>4.0999999999999996</v>
      </c>
      <c r="D93" s="319">
        <v>1000</v>
      </c>
      <c r="E93" s="318">
        <f>C93/D93</f>
        <v>4.0999999999999995E-3</v>
      </c>
      <c r="F93" s="299">
        <v>28.6</v>
      </c>
      <c r="G93" s="319">
        <v>10</v>
      </c>
      <c r="H93" s="318">
        <f t="shared" si="7"/>
        <v>2.8600000000000003</v>
      </c>
      <c r="I93" s="299">
        <v>0.05</v>
      </c>
      <c r="J93" s="319" t="s">
        <v>14</v>
      </c>
      <c r="K93" s="318" t="s">
        <v>17</v>
      </c>
    </row>
    <row r="94" spans="1:11" s="266" customFormat="1" ht="12" customHeight="1">
      <c r="A94" s="399">
        <v>2178</v>
      </c>
      <c r="B94" s="320" t="s">
        <v>356</v>
      </c>
      <c r="C94" s="299">
        <v>30</v>
      </c>
      <c r="D94" s="319">
        <v>1000</v>
      </c>
      <c r="E94" s="318">
        <f>C94/D94</f>
        <v>0.03</v>
      </c>
      <c r="F94" s="299"/>
      <c r="G94" s="319"/>
      <c r="H94" s="318">
        <f>E94</f>
        <v>0.03</v>
      </c>
      <c r="I94" s="299">
        <v>0.05</v>
      </c>
      <c r="J94" s="319" t="s">
        <v>14</v>
      </c>
      <c r="K94" s="318" t="s">
        <v>17</v>
      </c>
    </row>
    <row r="95" spans="1:11" s="266" customFormat="1" ht="12" customHeight="1">
      <c r="A95" s="399">
        <v>2179</v>
      </c>
      <c r="B95" s="320" t="s">
        <v>357</v>
      </c>
      <c r="C95" s="299">
        <v>1.3</v>
      </c>
      <c r="D95" s="319">
        <v>1000</v>
      </c>
      <c r="E95" s="318">
        <f>C95/D95</f>
        <v>1.2999999999999999E-3</v>
      </c>
      <c r="F95" s="299"/>
      <c r="G95" s="319"/>
      <c r="H95" s="318">
        <f>E95</f>
        <v>1.2999999999999999E-3</v>
      </c>
      <c r="I95" s="299">
        <v>0.05</v>
      </c>
      <c r="J95" s="319" t="s">
        <v>14</v>
      </c>
      <c r="K95" s="318" t="s">
        <v>16</v>
      </c>
    </row>
    <row r="96" spans="1:11" s="266" customFormat="1" ht="12" customHeight="1">
      <c r="A96" s="399">
        <v>2180</v>
      </c>
      <c r="B96" s="399" t="s">
        <v>427</v>
      </c>
      <c r="C96" s="299">
        <v>0.44900000000000001</v>
      </c>
      <c r="D96" s="319">
        <v>1000</v>
      </c>
      <c r="E96" s="318">
        <v>4.4900000000000002E-4</v>
      </c>
      <c r="F96" s="299"/>
      <c r="G96" s="319"/>
      <c r="H96" s="318">
        <v>4.4900000000000002E-4</v>
      </c>
      <c r="I96" s="299">
        <v>0.05</v>
      </c>
      <c r="J96" s="319" t="s">
        <v>14</v>
      </c>
      <c r="K96" s="318" t="s">
        <v>16</v>
      </c>
    </row>
    <row r="97" spans="1:11" s="266" customFormat="1" ht="12" customHeight="1" thickBot="1">
      <c r="A97" s="377">
        <v>2181</v>
      </c>
      <c r="B97" s="282" t="s">
        <v>426</v>
      </c>
      <c r="C97" s="376">
        <v>2.95</v>
      </c>
      <c r="D97" s="363">
        <v>1000</v>
      </c>
      <c r="E97" s="375">
        <v>2.9500000000000004E-3</v>
      </c>
      <c r="F97" s="364">
        <v>1.76</v>
      </c>
      <c r="G97" s="363">
        <v>50</v>
      </c>
      <c r="H97" s="360">
        <v>3.5200000000000002E-2</v>
      </c>
      <c r="I97" s="364">
        <v>0.05</v>
      </c>
      <c r="J97" s="363" t="s">
        <v>14</v>
      </c>
      <c r="K97" s="360" t="s">
        <v>16</v>
      </c>
    </row>
    <row r="98" spans="1:11" s="266" customFormat="1" ht="12" customHeight="1" thickBot="1">
      <c r="A98" s="398"/>
      <c r="B98" s="267"/>
      <c r="C98" s="271"/>
      <c r="D98" s="271"/>
      <c r="E98" s="271"/>
      <c r="F98" s="271"/>
      <c r="G98" s="271"/>
      <c r="H98" s="271"/>
      <c r="I98" s="271"/>
      <c r="J98" s="271"/>
      <c r="K98" s="271"/>
    </row>
    <row r="99" spans="1:11" s="266" customFormat="1" ht="15.75" customHeight="1" thickBot="1">
      <c r="A99" s="381"/>
      <c r="B99" s="373" t="s">
        <v>22</v>
      </c>
      <c r="C99" s="358"/>
      <c r="D99" s="358"/>
      <c r="E99" s="358"/>
      <c r="F99" s="358"/>
      <c r="G99" s="358"/>
      <c r="H99" s="358"/>
      <c r="I99" s="358"/>
      <c r="J99" s="358"/>
      <c r="K99" s="357"/>
    </row>
    <row r="100" spans="1:11" ht="12" customHeight="1">
      <c r="A100" s="372">
        <v>2201</v>
      </c>
      <c r="B100" s="397" t="s">
        <v>236</v>
      </c>
      <c r="C100" s="371">
        <v>1.7</v>
      </c>
      <c r="D100" s="352">
        <v>1000</v>
      </c>
      <c r="E100" s="396">
        <f t="shared" ref="E100:E107" si="9">C100/D100</f>
        <v>1.6999999999999999E-3</v>
      </c>
      <c r="F100" s="395">
        <v>0.13500000000000001</v>
      </c>
      <c r="G100" s="349">
        <v>10</v>
      </c>
      <c r="H100" s="394">
        <f>F100/G100</f>
        <v>1.3500000000000002E-2</v>
      </c>
      <c r="I100" s="371">
        <v>0.05</v>
      </c>
      <c r="J100" s="352" t="s">
        <v>14</v>
      </c>
      <c r="K100" s="370" t="s">
        <v>17</v>
      </c>
    </row>
    <row r="101" spans="1:11" ht="12" customHeight="1">
      <c r="A101" s="327">
        <v>2202</v>
      </c>
      <c r="B101" s="393" t="s">
        <v>235</v>
      </c>
      <c r="C101" s="385">
        <v>0.92500000000000004</v>
      </c>
      <c r="D101" s="384">
        <v>1000</v>
      </c>
      <c r="E101" s="383">
        <f t="shared" si="9"/>
        <v>9.2500000000000004E-4</v>
      </c>
      <c r="F101" s="387">
        <v>0.13500000000000001</v>
      </c>
      <c r="G101" s="384">
        <v>10</v>
      </c>
      <c r="H101" s="386">
        <f>F101/G101</f>
        <v>1.3500000000000002E-2</v>
      </c>
      <c r="I101" s="385">
        <v>0.05</v>
      </c>
      <c r="J101" s="384" t="s">
        <v>14</v>
      </c>
      <c r="K101" s="383" t="s">
        <v>17</v>
      </c>
    </row>
    <row r="102" spans="1:11" s="266" customFormat="1" ht="12" customHeight="1">
      <c r="A102" s="327">
        <v>2203</v>
      </c>
      <c r="B102" s="389" t="s">
        <v>234</v>
      </c>
      <c r="C102" s="331">
        <v>0.3</v>
      </c>
      <c r="D102" s="326">
        <v>1000</v>
      </c>
      <c r="E102" s="330">
        <f t="shared" si="9"/>
        <v>2.9999999999999997E-4</v>
      </c>
      <c r="F102" s="329"/>
      <c r="G102" s="326"/>
      <c r="H102" s="328">
        <f>E102</f>
        <v>2.9999999999999997E-4</v>
      </c>
      <c r="I102" s="331">
        <v>0.05</v>
      </c>
      <c r="J102" s="326" t="s">
        <v>14</v>
      </c>
      <c r="K102" s="330" t="s">
        <v>17</v>
      </c>
    </row>
    <row r="103" spans="1:11" s="266" customFormat="1">
      <c r="A103" s="327">
        <v>2204</v>
      </c>
      <c r="B103" s="392" t="s">
        <v>233</v>
      </c>
      <c r="C103" s="345">
        <v>3.4</v>
      </c>
      <c r="D103" s="344">
        <v>1000</v>
      </c>
      <c r="E103" s="378">
        <f t="shared" si="9"/>
        <v>3.3999999999999998E-3</v>
      </c>
      <c r="F103" s="391"/>
      <c r="G103" s="344"/>
      <c r="H103" s="390">
        <f>E103</f>
        <v>3.3999999999999998E-3</v>
      </c>
      <c r="I103" s="345">
        <v>0.05</v>
      </c>
      <c r="J103" s="344" t="s">
        <v>14</v>
      </c>
      <c r="K103" s="318" t="s">
        <v>17</v>
      </c>
    </row>
    <row r="104" spans="1:11" s="266" customFormat="1">
      <c r="A104" s="327">
        <v>2205</v>
      </c>
      <c r="B104" s="389" t="s">
        <v>232</v>
      </c>
      <c r="C104" s="331">
        <v>0.68</v>
      </c>
      <c r="D104" s="326">
        <v>5000</v>
      </c>
      <c r="E104" s="330">
        <f t="shared" si="9"/>
        <v>1.36E-4</v>
      </c>
      <c r="F104" s="329">
        <v>0.3</v>
      </c>
      <c r="G104" s="326">
        <v>10</v>
      </c>
      <c r="H104" s="328">
        <f>F104/G104</f>
        <v>0.03</v>
      </c>
      <c r="I104" s="331">
        <v>0.05</v>
      </c>
      <c r="J104" s="326" t="s">
        <v>14</v>
      </c>
      <c r="K104" s="318" t="s">
        <v>17</v>
      </c>
    </row>
    <row r="105" spans="1:11">
      <c r="A105" s="327">
        <v>2206</v>
      </c>
      <c r="B105" s="389" t="s">
        <v>231</v>
      </c>
      <c r="C105" s="331">
        <v>0.13400000000000001</v>
      </c>
      <c r="D105" s="326">
        <v>1000</v>
      </c>
      <c r="E105" s="330">
        <f t="shared" si="9"/>
        <v>1.34E-4</v>
      </c>
      <c r="F105" s="329">
        <v>6.7000000000000004E-2</v>
      </c>
      <c r="G105" s="326">
        <v>10</v>
      </c>
      <c r="H105" s="328">
        <f>F105/G105</f>
        <v>6.7000000000000002E-3</v>
      </c>
      <c r="I105" s="331">
        <v>0.05</v>
      </c>
      <c r="J105" s="326" t="s">
        <v>14</v>
      </c>
      <c r="K105" s="318" t="s">
        <v>17</v>
      </c>
    </row>
    <row r="106" spans="1:11">
      <c r="A106" s="316">
        <v>2207</v>
      </c>
      <c r="B106" s="388" t="s">
        <v>230</v>
      </c>
      <c r="C106" s="385">
        <f>(5.3+1.6)/2</f>
        <v>3.45</v>
      </c>
      <c r="D106" s="384">
        <v>1000</v>
      </c>
      <c r="E106" s="383">
        <f t="shared" si="9"/>
        <v>3.4500000000000004E-3</v>
      </c>
      <c r="F106" s="387"/>
      <c r="G106" s="384"/>
      <c r="H106" s="386">
        <f>E106</f>
        <v>3.4500000000000004E-3</v>
      </c>
      <c r="I106" s="385">
        <v>0.05</v>
      </c>
      <c r="J106" s="384" t="s">
        <v>14</v>
      </c>
      <c r="K106" s="383" t="s">
        <v>17</v>
      </c>
    </row>
    <row r="107" spans="1:11" s="266" customFormat="1" ht="12" customHeight="1" thickBot="1">
      <c r="A107" s="282">
        <v>2208</v>
      </c>
      <c r="B107" s="382" t="s">
        <v>425</v>
      </c>
      <c r="C107" s="364">
        <v>1.1599999999999999</v>
      </c>
      <c r="D107" s="363">
        <v>1000</v>
      </c>
      <c r="E107" s="360">
        <f t="shared" si="9"/>
        <v>1.16E-3</v>
      </c>
      <c r="F107" s="376"/>
      <c r="G107" s="363"/>
      <c r="H107" s="375">
        <f>E107</f>
        <v>1.16E-3</v>
      </c>
      <c r="I107" s="364">
        <v>0.05</v>
      </c>
      <c r="J107" s="363" t="s">
        <v>14</v>
      </c>
      <c r="K107" s="360" t="s">
        <v>17</v>
      </c>
    </row>
    <row r="108" spans="1:11" ht="12" customHeight="1" thickBot="1">
      <c r="A108" s="266"/>
    </row>
    <row r="109" spans="1:11" s="266" customFormat="1" ht="16.5" customHeight="1" thickBot="1">
      <c r="A109" s="381"/>
      <c r="B109" s="359" t="s">
        <v>23</v>
      </c>
      <c r="C109" s="358"/>
      <c r="D109" s="358"/>
      <c r="E109" s="358"/>
      <c r="F109" s="358"/>
      <c r="G109" s="358"/>
      <c r="H109" s="358"/>
      <c r="I109" s="358"/>
      <c r="J109" s="358"/>
      <c r="K109" s="357"/>
    </row>
    <row r="110" spans="1:11" ht="12" customHeight="1">
      <c r="A110" s="380">
        <v>2301</v>
      </c>
      <c r="B110" s="355" t="s">
        <v>229</v>
      </c>
      <c r="C110" s="371">
        <v>0.08</v>
      </c>
      <c r="D110" s="352">
        <v>1000</v>
      </c>
      <c r="E110" s="370">
        <f>C110/D110</f>
        <v>8.0000000000000007E-5</v>
      </c>
      <c r="F110" s="371">
        <v>6.7999999999999996E-3</v>
      </c>
      <c r="G110" s="352">
        <v>10</v>
      </c>
      <c r="H110" s="370">
        <f>F110/G110</f>
        <v>6.7999999999999994E-4</v>
      </c>
      <c r="I110" s="371">
        <v>0.05</v>
      </c>
      <c r="J110" s="352" t="s">
        <v>14</v>
      </c>
      <c r="K110" s="370" t="s">
        <v>16</v>
      </c>
    </row>
    <row r="111" spans="1:11" ht="12" customHeight="1">
      <c r="A111" s="327">
        <v>2302</v>
      </c>
      <c r="B111" s="379" t="s">
        <v>228</v>
      </c>
      <c r="C111" s="345">
        <v>0.05</v>
      </c>
      <c r="D111" s="344">
        <v>1000</v>
      </c>
      <c r="E111" s="378">
        <f>C111/D111</f>
        <v>5.0000000000000002E-5</v>
      </c>
      <c r="F111" s="345">
        <v>2.5000000000000001E-2</v>
      </c>
      <c r="G111" s="344">
        <v>10</v>
      </c>
      <c r="H111" s="378">
        <f>F111/G111</f>
        <v>2.5000000000000001E-3</v>
      </c>
      <c r="I111" s="345">
        <v>0.05</v>
      </c>
      <c r="J111" s="344" t="s">
        <v>14</v>
      </c>
      <c r="K111" s="378" t="s">
        <v>16</v>
      </c>
    </row>
    <row r="112" spans="1:11" outlineLevel="3">
      <c r="A112" s="327">
        <v>2303</v>
      </c>
      <c r="B112" s="327" t="s">
        <v>227</v>
      </c>
      <c r="C112" s="329">
        <v>1.91</v>
      </c>
      <c r="D112" s="326">
        <v>1000</v>
      </c>
      <c r="E112" s="328">
        <f>C112/D112</f>
        <v>1.91E-3</v>
      </c>
      <c r="F112" s="331">
        <v>1</v>
      </c>
      <c r="G112" s="326">
        <v>10</v>
      </c>
      <c r="H112" s="330">
        <f>F112/G112</f>
        <v>0.1</v>
      </c>
      <c r="I112" s="331">
        <v>0.05</v>
      </c>
      <c r="J112" s="326" t="s">
        <v>14</v>
      </c>
      <c r="K112" s="330" t="s">
        <v>17</v>
      </c>
    </row>
    <row r="113" spans="1:11" ht="12.75" thickBot="1">
      <c r="A113" s="377">
        <v>2304</v>
      </c>
      <c r="B113" s="282" t="s">
        <v>226</v>
      </c>
      <c r="C113" s="376"/>
      <c r="D113" s="363"/>
      <c r="E113" s="375"/>
      <c r="F113" s="364">
        <v>0.69</v>
      </c>
      <c r="G113" s="363">
        <v>50</v>
      </c>
      <c r="H113" s="360">
        <f>F113/G113</f>
        <v>1.38E-2</v>
      </c>
      <c r="I113" s="364">
        <v>0.05</v>
      </c>
      <c r="J113" s="363" t="s">
        <v>14</v>
      </c>
      <c r="K113" s="374" t="s">
        <v>17</v>
      </c>
    </row>
    <row r="114" spans="1:11" ht="12" customHeight="1" thickBot="1">
      <c r="A114" s="266"/>
      <c r="C114" s="208"/>
      <c r="D114" s="209"/>
      <c r="E114" s="210"/>
      <c r="H114" s="210"/>
      <c r="I114" s="209"/>
      <c r="J114" s="208"/>
      <c r="K114" s="208"/>
    </row>
    <row r="115" spans="1:11" ht="16.5" thickBot="1">
      <c r="A115" s="266"/>
      <c r="B115" s="373" t="s">
        <v>24</v>
      </c>
      <c r="C115" s="358"/>
      <c r="D115" s="358"/>
      <c r="E115" s="358"/>
      <c r="F115" s="358"/>
      <c r="G115" s="358"/>
      <c r="H115" s="358"/>
      <c r="I115" s="358"/>
      <c r="J115" s="358"/>
      <c r="K115" s="357"/>
    </row>
    <row r="116" spans="1:11" ht="12" customHeight="1">
      <c r="A116" s="372">
        <v>2401</v>
      </c>
      <c r="B116" s="355" t="s">
        <v>225</v>
      </c>
      <c r="C116" s="371">
        <v>0.11</v>
      </c>
      <c r="D116" s="352">
        <v>1000</v>
      </c>
      <c r="E116" s="370">
        <f>C116/D116</f>
        <v>1.1E-4</v>
      </c>
      <c r="F116" s="371">
        <v>0.04</v>
      </c>
      <c r="G116" s="352">
        <v>10</v>
      </c>
      <c r="H116" s="370">
        <f>F116/G116</f>
        <v>4.0000000000000001E-3</v>
      </c>
      <c r="I116" s="371">
        <v>0.5</v>
      </c>
      <c r="J116" s="352" t="s">
        <v>18</v>
      </c>
      <c r="K116" s="370" t="s">
        <v>15</v>
      </c>
    </row>
    <row r="117" spans="1:11">
      <c r="A117" s="327">
        <v>2402</v>
      </c>
      <c r="B117" s="335" t="s">
        <v>25</v>
      </c>
      <c r="C117" s="298">
        <v>295</v>
      </c>
      <c r="D117" s="326">
        <v>1000</v>
      </c>
      <c r="E117" s="322">
        <v>0.29499999999999998</v>
      </c>
      <c r="F117" s="298">
        <v>51</v>
      </c>
      <c r="G117" s="326">
        <v>50</v>
      </c>
      <c r="H117" s="329">
        <v>1.02</v>
      </c>
      <c r="I117" s="298">
        <v>0.05</v>
      </c>
      <c r="J117" s="326" t="s">
        <v>14</v>
      </c>
      <c r="K117" s="322" t="s">
        <v>17</v>
      </c>
    </row>
    <row r="118" spans="1:11" ht="12" customHeight="1">
      <c r="A118" s="327">
        <v>2403</v>
      </c>
      <c r="B118" s="335" t="s">
        <v>26</v>
      </c>
      <c r="C118" s="298">
        <v>0.4</v>
      </c>
      <c r="D118" s="326">
        <v>5000</v>
      </c>
      <c r="E118" s="322">
        <f>C118/D118</f>
        <v>8.0000000000000007E-5</v>
      </c>
      <c r="F118" s="298"/>
      <c r="G118" s="326"/>
      <c r="H118" s="322">
        <f>E118</f>
        <v>8.0000000000000007E-5</v>
      </c>
      <c r="I118" s="331">
        <v>1</v>
      </c>
      <c r="J118" s="326" t="s">
        <v>27</v>
      </c>
      <c r="K118" s="330" t="s">
        <v>16</v>
      </c>
    </row>
    <row r="119" spans="1:11">
      <c r="A119" s="325">
        <v>2404</v>
      </c>
      <c r="B119" s="335" t="s">
        <v>359</v>
      </c>
      <c r="C119" s="298">
        <v>0.78</v>
      </c>
      <c r="D119" s="326">
        <v>1000</v>
      </c>
      <c r="E119" s="322">
        <f>C119/D119</f>
        <v>7.7999999999999999E-4</v>
      </c>
      <c r="F119" s="298">
        <v>0.1</v>
      </c>
      <c r="G119" s="326">
        <v>10</v>
      </c>
      <c r="H119" s="309">
        <f>F119/G119</f>
        <v>0.01</v>
      </c>
      <c r="I119" s="331">
        <v>0.15</v>
      </c>
      <c r="J119" s="329" t="s">
        <v>14</v>
      </c>
      <c r="K119" s="330" t="s">
        <v>16</v>
      </c>
    </row>
    <row r="120" spans="1:11" ht="12" customHeight="1">
      <c r="A120" s="327">
        <v>2405</v>
      </c>
      <c r="B120" s="335" t="s">
        <v>28</v>
      </c>
      <c r="C120" s="298">
        <v>4.8099999999999996</v>
      </c>
      <c r="D120" s="326">
        <v>1000</v>
      </c>
      <c r="E120" s="322">
        <v>4.7999999999999996E-3</v>
      </c>
      <c r="F120" s="298"/>
      <c r="G120" s="326"/>
      <c r="H120" s="309">
        <v>4.7999999999999996E-3</v>
      </c>
      <c r="I120" s="331">
        <v>0.05</v>
      </c>
      <c r="J120" s="329" t="s">
        <v>14</v>
      </c>
      <c r="K120" s="330" t="s">
        <v>16</v>
      </c>
    </row>
    <row r="121" spans="1:11" ht="12" customHeight="1">
      <c r="A121" s="327">
        <v>2406</v>
      </c>
      <c r="B121" s="369" t="s">
        <v>29</v>
      </c>
      <c r="C121" s="298">
        <v>35</v>
      </c>
      <c r="D121" s="326">
        <v>5000</v>
      </c>
      <c r="E121" s="322">
        <f t="shared" ref="E121:E136" si="10">C121/D121</f>
        <v>7.0000000000000001E-3</v>
      </c>
      <c r="F121" s="298"/>
      <c r="G121" s="326"/>
      <c r="H121" s="309">
        <f>E121</f>
        <v>7.0000000000000001E-3</v>
      </c>
      <c r="I121" s="331">
        <v>1</v>
      </c>
      <c r="J121" s="329" t="s">
        <v>27</v>
      </c>
      <c r="K121" s="330" t="s">
        <v>16</v>
      </c>
    </row>
    <row r="122" spans="1:11" ht="12" customHeight="1">
      <c r="A122" s="327">
        <v>2407</v>
      </c>
      <c r="B122" s="335" t="s">
        <v>30</v>
      </c>
      <c r="C122" s="298">
        <v>2</v>
      </c>
      <c r="D122" s="326">
        <v>1000</v>
      </c>
      <c r="E122" s="322">
        <f t="shared" si="10"/>
        <v>2E-3</v>
      </c>
      <c r="F122" s="298"/>
      <c r="G122" s="326"/>
      <c r="H122" s="309">
        <f>E122</f>
        <v>2E-3</v>
      </c>
      <c r="I122" s="331">
        <v>0.05</v>
      </c>
      <c r="J122" s="329" t="s">
        <v>14</v>
      </c>
      <c r="K122" s="330" t="s">
        <v>16</v>
      </c>
    </row>
    <row r="123" spans="1:11" s="266" customFormat="1" ht="12" customHeight="1">
      <c r="A123" s="327">
        <v>2408</v>
      </c>
      <c r="B123" s="335" t="s">
        <v>31</v>
      </c>
      <c r="C123" s="298">
        <v>0.375</v>
      </c>
      <c r="D123" s="326">
        <v>1000</v>
      </c>
      <c r="E123" s="322">
        <f t="shared" si="10"/>
        <v>3.7500000000000001E-4</v>
      </c>
      <c r="F123" s="298">
        <v>2.23E-2</v>
      </c>
      <c r="G123" s="326">
        <v>10</v>
      </c>
      <c r="H123" s="309">
        <f>F123/G123</f>
        <v>2.2300000000000002E-3</v>
      </c>
      <c r="I123" s="331">
        <v>0.05</v>
      </c>
      <c r="J123" s="326" t="s">
        <v>14</v>
      </c>
      <c r="K123" s="322" t="s">
        <v>16</v>
      </c>
    </row>
    <row r="124" spans="1:11" ht="12" customHeight="1">
      <c r="A124" s="327">
        <v>2410</v>
      </c>
      <c r="B124" s="335" t="s">
        <v>224</v>
      </c>
      <c r="C124" s="298">
        <v>4.8000000000000001E-2</v>
      </c>
      <c r="D124" s="326">
        <v>1000</v>
      </c>
      <c r="E124" s="322">
        <f t="shared" si="10"/>
        <v>4.8000000000000001E-5</v>
      </c>
      <c r="F124" s="298">
        <v>1.1999999999999999E-3</v>
      </c>
      <c r="G124" s="326">
        <v>10</v>
      </c>
      <c r="H124" s="309">
        <f>F124/G124</f>
        <v>1.1999999999999999E-4</v>
      </c>
      <c r="I124" s="331">
        <v>0.5</v>
      </c>
      <c r="J124" s="326" t="s">
        <v>18</v>
      </c>
      <c r="K124" s="322" t="s">
        <v>16</v>
      </c>
    </row>
    <row r="125" spans="1:11" s="266" customFormat="1" ht="12" customHeight="1">
      <c r="A125" s="327">
        <v>2411</v>
      </c>
      <c r="B125" s="335" t="s">
        <v>223</v>
      </c>
      <c r="C125" s="298">
        <v>0.16</v>
      </c>
      <c r="D125" s="326">
        <v>1000</v>
      </c>
      <c r="E125" s="322">
        <f t="shared" si="10"/>
        <v>1.6000000000000001E-4</v>
      </c>
      <c r="F125" s="298">
        <v>0.03</v>
      </c>
      <c r="G125" s="326">
        <v>10</v>
      </c>
      <c r="H125" s="309">
        <f>F125/G125</f>
        <v>3.0000000000000001E-3</v>
      </c>
      <c r="I125" s="331">
        <v>0.5</v>
      </c>
      <c r="J125" s="326" t="s">
        <v>18</v>
      </c>
      <c r="K125" s="322" t="s">
        <v>16</v>
      </c>
    </row>
    <row r="126" spans="1:11" s="266" customFormat="1" ht="12" customHeight="1">
      <c r="A126" s="327">
        <v>2412</v>
      </c>
      <c r="B126" s="335" t="s">
        <v>32</v>
      </c>
      <c r="C126" s="298">
        <v>0.15</v>
      </c>
      <c r="D126" s="326">
        <v>1000</v>
      </c>
      <c r="E126" s="322">
        <f t="shared" si="10"/>
        <v>1.4999999999999999E-4</v>
      </c>
      <c r="F126" s="298"/>
      <c r="G126" s="326"/>
      <c r="H126" s="309">
        <f>E126</f>
        <v>1.4999999999999999E-4</v>
      </c>
      <c r="I126" s="331">
        <v>0.05</v>
      </c>
      <c r="J126" s="329" t="s">
        <v>14</v>
      </c>
      <c r="K126" s="330" t="s">
        <v>16</v>
      </c>
    </row>
    <row r="127" spans="1:11" ht="12" customHeight="1">
      <c r="A127" s="327">
        <v>2413</v>
      </c>
      <c r="B127" s="335" t="s">
        <v>33</v>
      </c>
      <c r="C127" s="298">
        <v>15.4</v>
      </c>
      <c r="D127" s="326">
        <v>5000</v>
      </c>
      <c r="E127" s="322">
        <f t="shared" si="10"/>
        <v>3.0800000000000003E-3</v>
      </c>
      <c r="F127" s="298"/>
      <c r="G127" s="326"/>
      <c r="H127" s="309">
        <f>E127</f>
        <v>3.0800000000000003E-3</v>
      </c>
      <c r="I127" s="331">
        <v>0.05</v>
      </c>
      <c r="J127" s="329" t="s">
        <v>14</v>
      </c>
      <c r="K127" s="330" t="s">
        <v>15</v>
      </c>
    </row>
    <row r="128" spans="1:11" ht="12" customHeight="1">
      <c r="A128" s="327">
        <v>2414</v>
      </c>
      <c r="B128" s="369" t="s">
        <v>34</v>
      </c>
      <c r="C128" s="298">
        <v>1.1000000000000001</v>
      </c>
      <c r="D128" s="326">
        <v>1000</v>
      </c>
      <c r="E128" s="322">
        <f t="shared" si="10"/>
        <v>1.1000000000000001E-3</v>
      </c>
      <c r="F128" s="298">
        <v>8.9999999999999993E-3</v>
      </c>
      <c r="G128" s="326">
        <v>10</v>
      </c>
      <c r="H128" s="309">
        <f>F128/G128</f>
        <v>8.9999999999999998E-4</v>
      </c>
      <c r="I128" s="331">
        <v>0.05</v>
      </c>
      <c r="J128" s="326" t="s">
        <v>14</v>
      </c>
      <c r="K128" s="322" t="s">
        <v>16</v>
      </c>
    </row>
    <row r="129" spans="1:11" ht="12" customHeight="1">
      <c r="A129" s="327">
        <v>2415</v>
      </c>
      <c r="B129" s="335" t="s">
        <v>35</v>
      </c>
      <c r="C129" s="298">
        <v>24.8</v>
      </c>
      <c r="D129" s="326">
        <v>1000</v>
      </c>
      <c r="E129" s="322">
        <f t="shared" si="10"/>
        <v>2.4799999999999999E-2</v>
      </c>
      <c r="F129" s="298">
        <v>0.09</v>
      </c>
      <c r="G129" s="326">
        <v>50</v>
      </c>
      <c r="H129" s="309">
        <f>F129/G129</f>
        <v>1.8E-3</v>
      </c>
      <c r="I129" s="331">
        <v>0.05</v>
      </c>
      <c r="J129" s="326" t="s">
        <v>14</v>
      </c>
      <c r="K129" s="322" t="s">
        <v>17</v>
      </c>
    </row>
    <row r="130" spans="1:11" ht="12" customHeight="1">
      <c r="A130" s="327">
        <v>2416</v>
      </c>
      <c r="B130" s="335" t="s">
        <v>36</v>
      </c>
      <c r="C130" s="298">
        <v>36.5</v>
      </c>
      <c r="D130" s="326">
        <v>5000</v>
      </c>
      <c r="E130" s="322">
        <f t="shared" si="10"/>
        <v>7.3000000000000001E-3</v>
      </c>
      <c r="F130" s="298"/>
      <c r="G130" s="326"/>
      <c r="H130" s="309">
        <f>E130</f>
        <v>7.3000000000000001E-3</v>
      </c>
      <c r="I130" s="331">
        <v>1</v>
      </c>
      <c r="J130" s="329" t="s">
        <v>16</v>
      </c>
      <c r="K130" s="330" t="s">
        <v>16</v>
      </c>
    </row>
    <row r="131" spans="1:11" ht="12" customHeight="1">
      <c r="A131" s="327">
        <v>2418</v>
      </c>
      <c r="B131" s="335" t="s">
        <v>38</v>
      </c>
      <c r="C131" s="298">
        <v>1.4E-3</v>
      </c>
      <c r="D131" s="326">
        <v>1000</v>
      </c>
      <c r="E131" s="322">
        <f t="shared" si="10"/>
        <v>1.3999999999999999E-6</v>
      </c>
      <c r="F131" s="298">
        <v>6.8999999999999997E-4</v>
      </c>
      <c r="G131" s="326">
        <v>10</v>
      </c>
      <c r="H131" s="309">
        <f>F131/G131</f>
        <v>6.8999999999999997E-5</v>
      </c>
      <c r="I131" s="331">
        <v>0.5</v>
      </c>
      <c r="J131" s="329" t="s">
        <v>18</v>
      </c>
      <c r="K131" s="330" t="s">
        <v>16</v>
      </c>
    </row>
    <row r="132" spans="1:11">
      <c r="A132" s="327">
        <v>2419</v>
      </c>
      <c r="B132" s="335" t="s">
        <v>110</v>
      </c>
      <c r="C132" s="298">
        <v>291</v>
      </c>
      <c r="D132" s="326">
        <v>1000</v>
      </c>
      <c r="E132" s="322">
        <f t="shared" si="10"/>
        <v>0.29099999999999998</v>
      </c>
      <c r="F132" s="298">
        <v>9.43</v>
      </c>
      <c r="G132" s="326">
        <v>10</v>
      </c>
      <c r="H132" s="309">
        <f>+F132/G132</f>
        <v>0.94299999999999995</v>
      </c>
      <c r="I132" s="331">
        <v>0.05</v>
      </c>
      <c r="J132" s="329" t="s">
        <v>14</v>
      </c>
      <c r="K132" s="330" t="s">
        <v>16</v>
      </c>
    </row>
    <row r="133" spans="1:11" ht="12" customHeight="1">
      <c r="A133" s="327">
        <v>2420</v>
      </c>
      <c r="B133" s="335" t="s">
        <v>221</v>
      </c>
      <c r="C133" s="298">
        <v>24.1</v>
      </c>
      <c r="D133" s="153">
        <v>1000</v>
      </c>
      <c r="E133" s="322">
        <f t="shared" si="10"/>
        <v>2.41E-2</v>
      </c>
      <c r="F133" s="331"/>
      <c r="G133" s="326"/>
      <c r="H133" s="216">
        <f>E133</f>
        <v>2.41E-2</v>
      </c>
      <c r="I133" s="155">
        <v>0.05</v>
      </c>
      <c r="J133" s="152" t="s">
        <v>14</v>
      </c>
      <c r="K133" s="330" t="s">
        <v>16</v>
      </c>
    </row>
    <row r="134" spans="1:11" ht="12" customHeight="1">
      <c r="A134" s="327">
        <v>2421</v>
      </c>
      <c r="B134" s="335" t="s">
        <v>220</v>
      </c>
      <c r="C134" s="214">
        <v>2.7E-2</v>
      </c>
      <c r="D134" s="153">
        <v>1000</v>
      </c>
      <c r="E134" s="322">
        <f t="shared" si="10"/>
        <v>2.6999999999999999E-5</v>
      </c>
      <c r="F134" s="331">
        <v>8.5000000000000006E-3</v>
      </c>
      <c r="G134" s="326">
        <v>50</v>
      </c>
      <c r="H134" s="216">
        <v>1.7000000000000001E-4</v>
      </c>
      <c r="I134" s="155">
        <v>0.05</v>
      </c>
      <c r="J134" s="152" t="s">
        <v>14</v>
      </c>
      <c r="K134" s="330" t="s">
        <v>16</v>
      </c>
    </row>
    <row r="135" spans="1:11" ht="12" customHeight="1">
      <c r="A135" s="327">
        <v>2422</v>
      </c>
      <c r="B135" s="335" t="s">
        <v>219</v>
      </c>
      <c r="C135" s="214">
        <v>100</v>
      </c>
      <c r="D135" s="153">
        <v>1000</v>
      </c>
      <c r="E135" s="322">
        <f t="shared" si="10"/>
        <v>0.1</v>
      </c>
      <c r="F135" s="331"/>
      <c r="G135" s="326"/>
      <c r="H135" s="216">
        <v>0.1</v>
      </c>
      <c r="I135" s="155">
        <v>0.05</v>
      </c>
      <c r="J135" s="152" t="s">
        <v>14</v>
      </c>
      <c r="K135" s="330" t="s">
        <v>16</v>
      </c>
    </row>
    <row r="136" spans="1:11" ht="12" customHeight="1" thickBot="1">
      <c r="A136" s="282">
        <v>2423</v>
      </c>
      <c r="B136" s="368" t="s">
        <v>424</v>
      </c>
      <c r="C136" s="367">
        <v>32.1</v>
      </c>
      <c r="D136" s="366">
        <v>5000</v>
      </c>
      <c r="E136" s="365">
        <f t="shared" si="10"/>
        <v>6.4200000000000004E-3</v>
      </c>
      <c r="F136" s="364"/>
      <c r="G136" s="363"/>
      <c r="H136" s="281">
        <f>E136</f>
        <v>6.4200000000000004E-3</v>
      </c>
      <c r="I136" s="362">
        <v>0.15</v>
      </c>
      <c r="J136" s="361" t="s">
        <v>14</v>
      </c>
      <c r="K136" s="360" t="s">
        <v>16</v>
      </c>
    </row>
    <row r="137" spans="1:11" ht="12" customHeight="1" thickBot="1">
      <c r="A137" s="266"/>
      <c r="C137" s="208"/>
      <c r="D137" s="209"/>
      <c r="E137" s="210"/>
      <c r="H137" s="210"/>
      <c r="I137" s="209"/>
      <c r="J137" s="208"/>
      <c r="K137" s="208"/>
    </row>
    <row r="138" spans="1:11" ht="16.5" thickBot="1">
      <c r="A138" s="266"/>
      <c r="B138" s="359" t="s">
        <v>39</v>
      </c>
      <c r="C138" s="358"/>
      <c r="D138" s="358"/>
      <c r="E138" s="358"/>
      <c r="F138" s="358"/>
      <c r="G138" s="358"/>
      <c r="H138" s="358"/>
      <c r="I138" s="358"/>
      <c r="J138" s="358"/>
      <c r="K138" s="357"/>
    </row>
    <row r="139" spans="1:11" ht="16.5" customHeight="1">
      <c r="A139" s="356">
        <v>2502</v>
      </c>
      <c r="B139" s="355" t="s">
        <v>361</v>
      </c>
      <c r="C139" s="354">
        <v>100</v>
      </c>
      <c r="D139" s="352">
        <v>1000</v>
      </c>
      <c r="E139" s="353">
        <v>0.1</v>
      </c>
      <c r="F139" s="351">
        <v>100</v>
      </c>
      <c r="G139" s="352">
        <v>10</v>
      </c>
      <c r="H139" s="351">
        <v>10</v>
      </c>
      <c r="I139" s="350">
        <v>1</v>
      </c>
      <c r="J139" s="349" t="s">
        <v>27</v>
      </c>
      <c r="K139" s="348" t="s">
        <v>16</v>
      </c>
    </row>
    <row r="140" spans="1:11" ht="12" customHeight="1">
      <c r="A140" s="325">
        <v>2503</v>
      </c>
      <c r="B140" s="335" t="s">
        <v>362</v>
      </c>
      <c r="C140" s="298">
        <v>885</v>
      </c>
      <c r="D140" s="326">
        <v>5000</v>
      </c>
      <c r="E140" s="322">
        <f t="shared" ref="E140:E151" si="11">C140/D140</f>
        <v>0.17699999999999999</v>
      </c>
      <c r="F140" s="309"/>
      <c r="G140" s="326"/>
      <c r="H140" s="309">
        <f>E140</f>
        <v>0.17699999999999999</v>
      </c>
      <c r="I140" s="331">
        <v>0.05</v>
      </c>
      <c r="J140" s="326" t="s">
        <v>14</v>
      </c>
      <c r="K140" s="330" t="s">
        <v>17</v>
      </c>
    </row>
    <row r="141" spans="1:11" ht="12" customHeight="1">
      <c r="A141" s="325">
        <v>2504</v>
      </c>
      <c r="B141" s="335" t="s">
        <v>40</v>
      </c>
      <c r="C141" s="298">
        <v>160</v>
      </c>
      <c r="D141" s="326">
        <v>1000</v>
      </c>
      <c r="E141" s="322">
        <f t="shared" si="11"/>
        <v>0.16</v>
      </c>
      <c r="F141" s="309"/>
      <c r="G141" s="326"/>
      <c r="H141" s="309">
        <f>E141</f>
        <v>0.16</v>
      </c>
      <c r="I141" s="331">
        <v>0.05</v>
      </c>
      <c r="J141" s="326" t="s">
        <v>37</v>
      </c>
      <c r="K141" s="322" t="s">
        <v>37</v>
      </c>
    </row>
    <row r="142" spans="1:11" ht="12" customHeight="1" outlineLevel="1">
      <c r="A142" s="325">
        <v>2505</v>
      </c>
      <c r="B142" s="335" t="s">
        <v>423</v>
      </c>
      <c r="C142" s="298">
        <v>100</v>
      </c>
      <c r="D142" s="326">
        <v>1000</v>
      </c>
      <c r="E142" s="322">
        <f t="shared" si="11"/>
        <v>0.1</v>
      </c>
      <c r="F142" s="309">
        <v>100</v>
      </c>
      <c r="G142" s="326">
        <v>50</v>
      </c>
      <c r="H142" s="309">
        <f t="shared" ref="H142:H151" si="12">F142/G142</f>
        <v>2</v>
      </c>
      <c r="I142" s="331">
        <v>1</v>
      </c>
      <c r="J142" s="326" t="s">
        <v>37</v>
      </c>
      <c r="K142" s="322" t="s">
        <v>37</v>
      </c>
    </row>
    <row r="143" spans="1:11" ht="12" customHeight="1" outlineLevel="1">
      <c r="A143" s="325">
        <v>2506</v>
      </c>
      <c r="B143" s="335" t="s">
        <v>42</v>
      </c>
      <c r="C143" s="298">
        <v>825</v>
      </c>
      <c r="D143" s="326">
        <v>1000</v>
      </c>
      <c r="E143" s="322">
        <f t="shared" si="11"/>
        <v>0.82499999999999996</v>
      </c>
      <c r="F143" s="309">
        <v>80</v>
      </c>
      <c r="G143" s="326">
        <v>50</v>
      </c>
      <c r="H143" s="309">
        <f t="shared" si="12"/>
        <v>1.6</v>
      </c>
      <c r="I143" s="331">
        <v>0.05</v>
      </c>
      <c r="J143" s="326" t="s">
        <v>14</v>
      </c>
      <c r="K143" s="322" t="s">
        <v>17</v>
      </c>
    </row>
    <row r="144" spans="1:11" ht="12" customHeight="1" outlineLevel="1">
      <c r="A144" s="325">
        <v>2507</v>
      </c>
      <c r="B144" s="335" t="s">
        <v>218</v>
      </c>
      <c r="C144" s="298">
        <v>40</v>
      </c>
      <c r="D144" s="326">
        <v>1000</v>
      </c>
      <c r="E144" s="322">
        <f t="shared" si="11"/>
        <v>0.04</v>
      </c>
      <c r="F144" s="309">
        <v>12</v>
      </c>
      <c r="G144" s="326">
        <v>10</v>
      </c>
      <c r="H144" s="309">
        <f t="shared" si="12"/>
        <v>1.2</v>
      </c>
      <c r="I144" s="331">
        <v>1</v>
      </c>
      <c r="J144" s="326" t="s">
        <v>27</v>
      </c>
      <c r="K144" s="322" t="s">
        <v>15</v>
      </c>
    </row>
    <row r="145" spans="1:11" ht="12" customHeight="1">
      <c r="A145" s="325">
        <v>2508</v>
      </c>
      <c r="B145" s="335" t="s">
        <v>217</v>
      </c>
      <c r="C145" s="298">
        <v>100</v>
      </c>
      <c r="D145" s="326">
        <v>1000</v>
      </c>
      <c r="E145" s="322">
        <f t="shared" si="11"/>
        <v>0.1</v>
      </c>
      <c r="F145" s="309">
        <v>5.8</v>
      </c>
      <c r="G145" s="326">
        <v>10</v>
      </c>
      <c r="H145" s="309">
        <f t="shared" si="12"/>
        <v>0.57999999999999996</v>
      </c>
      <c r="I145" s="331">
        <v>1</v>
      </c>
      <c r="J145" s="326" t="s">
        <v>27</v>
      </c>
      <c r="K145" s="322" t="s">
        <v>15</v>
      </c>
    </row>
    <row r="146" spans="1:11" ht="12" customHeight="1" outlineLevel="1">
      <c r="A146" s="325">
        <v>2509</v>
      </c>
      <c r="B146" s="335" t="s">
        <v>43</v>
      </c>
      <c r="C146" s="298">
        <v>494</v>
      </c>
      <c r="D146" s="326">
        <v>1000</v>
      </c>
      <c r="E146" s="322">
        <f t="shared" si="11"/>
        <v>0.49399999999999999</v>
      </c>
      <c r="F146" s="309">
        <v>64</v>
      </c>
      <c r="G146" s="326">
        <v>50</v>
      </c>
      <c r="H146" s="309">
        <f t="shared" si="12"/>
        <v>1.28</v>
      </c>
      <c r="I146" s="331">
        <v>0.05</v>
      </c>
      <c r="J146" s="326" t="s">
        <v>14</v>
      </c>
      <c r="K146" s="322" t="s">
        <v>15</v>
      </c>
    </row>
    <row r="147" spans="1:11" ht="12" customHeight="1">
      <c r="A147" s="325">
        <v>2510</v>
      </c>
      <c r="B147" s="335" t="s">
        <v>216</v>
      </c>
      <c r="C147" s="298">
        <v>100</v>
      </c>
      <c r="D147" s="326">
        <v>1000</v>
      </c>
      <c r="E147" s="322">
        <f t="shared" si="11"/>
        <v>0.1</v>
      </c>
      <c r="F147" s="309">
        <v>100</v>
      </c>
      <c r="G147" s="326">
        <v>10</v>
      </c>
      <c r="H147" s="309">
        <f t="shared" si="12"/>
        <v>10</v>
      </c>
      <c r="I147" s="331">
        <v>0.05</v>
      </c>
      <c r="J147" s="326" t="s">
        <v>14</v>
      </c>
      <c r="K147" s="322" t="s">
        <v>17</v>
      </c>
    </row>
    <row r="148" spans="1:11" ht="12" customHeight="1" outlineLevel="1">
      <c r="A148" s="325">
        <v>2511</v>
      </c>
      <c r="B148" s="335" t="s">
        <v>44</v>
      </c>
      <c r="C148" s="298">
        <v>121</v>
      </c>
      <c r="D148" s="326">
        <v>1000</v>
      </c>
      <c r="E148" s="322">
        <f t="shared" si="11"/>
        <v>0.121</v>
      </c>
      <c r="F148" s="309">
        <v>22</v>
      </c>
      <c r="G148" s="326">
        <v>50</v>
      </c>
      <c r="H148" s="309">
        <f t="shared" si="12"/>
        <v>0.44</v>
      </c>
      <c r="I148" s="331">
        <v>0.5</v>
      </c>
      <c r="J148" s="326" t="s">
        <v>18</v>
      </c>
      <c r="K148" s="322" t="s">
        <v>15</v>
      </c>
    </row>
    <row r="149" spans="1:11" ht="12" customHeight="1" outlineLevel="1">
      <c r="A149" s="325">
        <v>2512</v>
      </c>
      <c r="B149" s="335" t="s">
        <v>215</v>
      </c>
      <c r="C149" s="298">
        <v>650</v>
      </c>
      <c r="D149" s="326">
        <v>1000</v>
      </c>
      <c r="E149" s="322">
        <f t="shared" si="11"/>
        <v>0.65</v>
      </c>
      <c r="F149" s="309">
        <v>25</v>
      </c>
      <c r="G149" s="326">
        <v>50</v>
      </c>
      <c r="H149" s="309">
        <f t="shared" si="12"/>
        <v>0.5</v>
      </c>
      <c r="I149" s="331">
        <v>1</v>
      </c>
      <c r="J149" s="326" t="s">
        <v>27</v>
      </c>
      <c r="K149" s="322" t="s">
        <v>15</v>
      </c>
    </row>
    <row r="150" spans="1:11" ht="12" customHeight="1" outlineLevel="1">
      <c r="A150" s="325">
        <v>2513</v>
      </c>
      <c r="B150" s="335" t="s">
        <v>45</v>
      </c>
      <c r="C150" s="298">
        <v>5.5</v>
      </c>
      <c r="D150" s="326">
        <v>1000</v>
      </c>
      <c r="E150" s="322">
        <f t="shared" si="11"/>
        <v>5.4999999999999997E-3</v>
      </c>
      <c r="F150" s="309">
        <v>0.66</v>
      </c>
      <c r="G150" s="326">
        <v>10</v>
      </c>
      <c r="H150" s="309">
        <f t="shared" si="12"/>
        <v>6.6000000000000003E-2</v>
      </c>
      <c r="I150" s="331">
        <v>0.05</v>
      </c>
      <c r="J150" s="326" t="s">
        <v>14</v>
      </c>
      <c r="K150" s="322" t="s">
        <v>15</v>
      </c>
    </row>
    <row r="151" spans="1:11" ht="12" customHeight="1">
      <c r="A151" s="325">
        <v>2514</v>
      </c>
      <c r="B151" s="335" t="s">
        <v>214</v>
      </c>
      <c r="C151" s="298">
        <v>1000</v>
      </c>
      <c r="D151" s="326">
        <v>1000</v>
      </c>
      <c r="E151" s="322">
        <f t="shared" si="11"/>
        <v>1</v>
      </c>
      <c r="F151" s="309">
        <v>423</v>
      </c>
      <c r="G151" s="326">
        <v>10</v>
      </c>
      <c r="H151" s="309">
        <f t="shared" si="12"/>
        <v>42.3</v>
      </c>
      <c r="I151" s="331">
        <v>0.5</v>
      </c>
      <c r="J151" s="326" t="s">
        <v>18</v>
      </c>
      <c r="K151" s="322" t="s">
        <v>15</v>
      </c>
    </row>
    <row r="152" spans="1:11" s="266" customFormat="1" ht="12" customHeight="1">
      <c r="A152" s="325">
        <v>2515</v>
      </c>
      <c r="B152" s="335" t="s">
        <v>422</v>
      </c>
      <c r="C152" s="298"/>
      <c r="D152" s="326"/>
      <c r="E152" s="322">
        <v>10</v>
      </c>
      <c r="F152" s="309"/>
      <c r="G152" s="326"/>
      <c r="H152" s="309">
        <v>10</v>
      </c>
      <c r="I152" s="331">
        <v>1</v>
      </c>
      <c r="J152" s="326" t="s">
        <v>37</v>
      </c>
      <c r="K152" s="322" t="s">
        <v>37</v>
      </c>
    </row>
    <row r="153" spans="1:11" s="266" customFormat="1">
      <c r="A153" s="325">
        <v>2516</v>
      </c>
      <c r="B153" s="335" t="s">
        <v>47</v>
      </c>
      <c r="C153" s="298"/>
      <c r="D153" s="326"/>
      <c r="E153" s="322">
        <v>10</v>
      </c>
      <c r="F153" s="309"/>
      <c r="G153" s="326"/>
      <c r="H153" s="309">
        <v>10</v>
      </c>
      <c r="I153" s="331">
        <v>0.05</v>
      </c>
      <c r="J153" s="326" t="s">
        <v>37</v>
      </c>
      <c r="K153" s="322" t="s">
        <v>37</v>
      </c>
    </row>
    <row r="154" spans="1:11" ht="12" customHeight="1">
      <c r="A154" s="325">
        <v>2517</v>
      </c>
      <c r="B154" s="347" t="s">
        <v>213</v>
      </c>
      <c r="C154" s="298">
        <v>100</v>
      </c>
      <c r="D154" s="326">
        <v>1000</v>
      </c>
      <c r="E154" s="322">
        <f>C154/D154</f>
        <v>0.1</v>
      </c>
      <c r="F154" s="309"/>
      <c r="G154" s="326"/>
      <c r="H154" s="309">
        <f>E154</f>
        <v>0.1</v>
      </c>
      <c r="I154" s="331">
        <v>0.05</v>
      </c>
      <c r="J154" s="326" t="s">
        <v>14</v>
      </c>
      <c r="K154" s="322" t="s">
        <v>17</v>
      </c>
    </row>
    <row r="155" spans="1:11" s="266" customFormat="1">
      <c r="A155" s="325">
        <v>2519</v>
      </c>
      <c r="B155" s="346" t="s">
        <v>211</v>
      </c>
      <c r="C155" s="298">
        <v>3.6</v>
      </c>
      <c r="D155" s="326">
        <v>1000</v>
      </c>
      <c r="E155" s="322">
        <f>C155/D155</f>
        <v>3.5999999999999999E-3</v>
      </c>
      <c r="F155" s="309">
        <v>0.47</v>
      </c>
      <c r="G155" s="326">
        <v>10</v>
      </c>
      <c r="H155" s="309">
        <f>F155/G155</f>
        <v>4.7E-2</v>
      </c>
      <c r="I155" s="331">
        <v>0.05</v>
      </c>
      <c r="J155" s="326" t="s">
        <v>14</v>
      </c>
      <c r="K155" s="318" t="s">
        <v>17</v>
      </c>
    </row>
    <row r="156" spans="1:11" s="266" customFormat="1">
      <c r="A156" s="325">
        <v>2520</v>
      </c>
      <c r="B156" s="346" t="s">
        <v>363</v>
      </c>
      <c r="C156" s="298">
        <v>100</v>
      </c>
      <c r="D156" s="326">
        <v>1000</v>
      </c>
      <c r="E156" s="322">
        <v>0.1</v>
      </c>
      <c r="F156" s="309">
        <v>100</v>
      </c>
      <c r="G156" s="326">
        <v>50</v>
      </c>
      <c r="H156" s="309">
        <v>2</v>
      </c>
      <c r="I156" s="331">
        <v>0.05</v>
      </c>
      <c r="J156" s="326" t="s">
        <v>14</v>
      </c>
      <c r="K156" s="322" t="s">
        <v>17</v>
      </c>
    </row>
    <row r="157" spans="1:11">
      <c r="A157" s="325">
        <v>2521</v>
      </c>
      <c r="B157" s="335" t="s">
        <v>364</v>
      </c>
      <c r="C157" s="298">
        <v>21</v>
      </c>
      <c r="D157" s="326">
        <v>10000</v>
      </c>
      <c r="E157" s="322">
        <f t="shared" ref="E157:E169" si="13">C157/D157</f>
        <v>2.0999999999999999E-3</v>
      </c>
      <c r="F157" s="309"/>
      <c r="G157" s="326"/>
      <c r="H157" s="309">
        <f>+E157</f>
        <v>2.0999999999999999E-3</v>
      </c>
      <c r="I157" s="331">
        <v>0.05</v>
      </c>
      <c r="J157" s="326" t="s">
        <v>14</v>
      </c>
      <c r="K157" s="322" t="s">
        <v>17</v>
      </c>
    </row>
    <row r="158" spans="1:11" s="266" customFormat="1" ht="12" customHeight="1">
      <c r="A158" s="325">
        <v>2522</v>
      </c>
      <c r="B158" s="335" t="s">
        <v>210</v>
      </c>
      <c r="C158" s="315">
        <v>100</v>
      </c>
      <c r="D158" s="344">
        <v>1000</v>
      </c>
      <c r="E158" s="343">
        <f t="shared" si="13"/>
        <v>0.1</v>
      </c>
      <c r="F158" s="313"/>
      <c r="G158" s="344"/>
      <c r="H158" s="313">
        <f>E158</f>
        <v>0.1</v>
      </c>
      <c r="I158" s="345">
        <v>0.05</v>
      </c>
      <c r="J158" s="344" t="s">
        <v>14</v>
      </c>
      <c r="K158" s="343" t="s">
        <v>16</v>
      </c>
    </row>
    <row r="159" spans="1:11" ht="12" customHeight="1">
      <c r="A159" s="325">
        <v>2523</v>
      </c>
      <c r="B159" s="335" t="s">
        <v>209</v>
      </c>
      <c r="C159" s="315">
        <v>207</v>
      </c>
      <c r="D159" s="344">
        <v>1000</v>
      </c>
      <c r="E159" s="343">
        <f t="shared" si="13"/>
        <v>0.20699999999999999</v>
      </c>
      <c r="F159" s="313"/>
      <c r="G159" s="344"/>
      <c r="H159" s="313">
        <f>E159</f>
        <v>0.20699999999999999</v>
      </c>
      <c r="I159" s="345">
        <v>1</v>
      </c>
      <c r="J159" s="344" t="s">
        <v>37</v>
      </c>
      <c r="K159" s="343" t="s">
        <v>37</v>
      </c>
    </row>
    <row r="160" spans="1:11" ht="12" customHeight="1">
      <c r="A160" s="325">
        <v>2524</v>
      </c>
      <c r="B160" s="335" t="s">
        <v>48</v>
      </c>
      <c r="C160" s="298">
        <v>410</v>
      </c>
      <c r="D160" s="326">
        <v>1000</v>
      </c>
      <c r="E160" s="322">
        <f t="shared" si="13"/>
        <v>0.41</v>
      </c>
      <c r="F160" s="309"/>
      <c r="G160" s="326"/>
      <c r="H160" s="309">
        <f>E160</f>
        <v>0.41</v>
      </c>
      <c r="I160" s="331">
        <v>0.05</v>
      </c>
      <c r="J160" s="326" t="s">
        <v>14</v>
      </c>
      <c r="K160" s="322" t="s">
        <v>15</v>
      </c>
    </row>
    <row r="161" spans="1:11" ht="12" customHeight="1">
      <c r="A161" s="325">
        <v>2525</v>
      </c>
      <c r="B161" s="335" t="s">
        <v>49</v>
      </c>
      <c r="C161" s="298">
        <v>14</v>
      </c>
      <c r="D161" s="326">
        <v>1000</v>
      </c>
      <c r="E161" s="322">
        <f t="shared" si="13"/>
        <v>1.4E-2</v>
      </c>
      <c r="F161" s="309"/>
      <c r="G161" s="326"/>
      <c r="H161" s="309">
        <f>E161</f>
        <v>1.4E-2</v>
      </c>
      <c r="I161" s="331">
        <v>1</v>
      </c>
      <c r="J161" s="326" t="s">
        <v>37</v>
      </c>
      <c r="K161" s="322" t="s">
        <v>37</v>
      </c>
    </row>
    <row r="162" spans="1:11" s="266" customFormat="1" ht="12" customHeight="1">
      <c r="A162" s="325">
        <v>2526</v>
      </c>
      <c r="B162" s="335" t="s">
        <v>208</v>
      </c>
      <c r="C162" s="298">
        <v>4.9000000000000004</v>
      </c>
      <c r="D162" s="326">
        <v>1000</v>
      </c>
      <c r="E162" s="322">
        <f t="shared" si="13"/>
        <v>4.9000000000000007E-3</v>
      </c>
      <c r="F162" s="309">
        <v>0.7</v>
      </c>
      <c r="G162" s="326">
        <v>50</v>
      </c>
      <c r="H162" s="309">
        <f>F162/G162</f>
        <v>1.3999999999999999E-2</v>
      </c>
      <c r="I162" s="331">
        <v>0.01</v>
      </c>
      <c r="J162" s="326" t="s">
        <v>37</v>
      </c>
      <c r="K162" s="322" t="s">
        <v>37</v>
      </c>
    </row>
    <row r="163" spans="1:11" s="266" customFormat="1" ht="12" customHeight="1">
      <c r="A163" s="325">
        <v>2527</v>
      </c>
      <c r="B163" s="335" t="s">
        <v>207</v>
      </c>
      <c r="C163" s="298">
        <v>2.4</v>
      </c>
      <c r="D163" s="326">
        <v>1000</v>
      </c>
      <c r="E163" s="322">
        <f t="shared" si="13"/>
        <v>2.3999999999999998E-3</v>
      </c>
      <c r="F163" s="309">
        <v>0.22</v>
      </c>
      <c r="G163" s="326">
        <v>50</v>
      </c>
      <c r="H163" s="309">
        <f>F163/G163</f>
        <v>4.4000000000000003E-3</v>
      </c>
      <c r="I163" s="331">
        <v>0.01</v>
      </c>
      <c r="J163" s="326" t="s">
        <v>37</v>
      </c>
      <c r="K163" s="322" t="s">
        <v>37</v>
      </c>
    </row>
    <row r="164" spans="1:11" s="266" customFormat="1" ht="12" customHeight="1">
      <c r="A164" s="325">
        <v>2528</v>
      </c>
      <c r="B164" s="335" t="s">
        <v>50</v>
      </c>
      <c r="C164" s="298">
        <v>250</v>
      </c>
      <c r="D164" s="326">
        <v>1000</v>
      </c>
      <c r="E164" s="322">
        <f t="shared" si="13"/>
        <v>0.25</v>
      </c>
      <c r="F164" s="309">
        <v>500</v>
      </c>
      <c r="G164" s="326">
        <v>50</v>
      </c>
      <c r="H164" s="309">
        <v>10</v>
      </c>
      <c r="I164" s="331">
        <v>0.05</v>
      </c>
      <c r="J164" s="326" t="s">
        <v>14</v>
      </c>
      <c r="K164" s="322" t="s">
        <v>17</v>
      </c>
    </row>
    <row r="165" spans="1:11" s="266" customFormat="1" ht="12" customHeight="1">
      <c r="A165" s="325">
        <v>2529</v>
      </c>
      <c r="B165" s="335" t="s">
        <v>279</v>
      </c>
      <c r="C165" s="298">
        <v>1000</v>
      </c>
      <c r="D165" s="326">
        <v>1000</v>
      </c>
      <c r="E165" s="322">
        <f t="shared" si="13"/>
        <v>1</v>
      </c>
      <c r="F165" s="309"/>
      <c r="G165" s="326"/>
      <c r="H165" s="309">
        <f>E165</f>
        <v>1</v>
      </c>
      <c r="I165" s="331">
        <v>0.05</v>
      </c>
      <c r="J165" s="326" t="s">
        <v>14</v>
      </c>
      <c r="K165" s="322" t="s">
        <v>17</v>
      </c>
    </row>
    <row r="166" spans="1:11" s="266" customFormat="1" ht="12" customHeight="1">
      <c r="A166" s="325">
        <v>2530</v>
      </c>
      <c r="B166" s="335" t="s">
        <v>365</v>
      </c>
      <c r="C166" s="298">
        <v>100</v>
      </c>
      <c r="D166" s="326">
        <v>1000</v>
      </c>
      <c r="E166" s="322">
        <f t="shared" si="13"/>
        <v>0.1</v>
      </c>
      <c r="F166" s="309">
        <v>100</v>
      </c>
      <c r="G166" s="326">
        <v>50</v>
      </c>
      <c r="H166" s="309">
        <f>F166/G166</f>
        <v>2</v>
      </c>
      <c r="I166" s="331">
        <v>0.05</v>
      </c>
      <c r="J166" s="326" t="s">
        <v>14</v>
      </c>
      <c r="K166" s="322" t="s">
        <v>17</v>
      </c>
    </row>
    <row r="167" spans="1:11" s="266" customFormat="1" ht="12" customHeight="1">
      <c r="A167" s="325">
        <v>2531</v>
      </c>
      <c r="B167" s="335" t="s">
        <v>51</v>
      </c>
      <c r="C167" s="298">
        <v>90</v>
      </c>
      <c r="D167" s="326">
        <v>1000</v>
      </c>
      <c r="E167" s="322">
        <f t="shared" si="13"/>
        <v>0.09</v>
      </c>
      <c r="F167" s="309">
        <v>0.78</v>
      </c>
      <c r="G167" s="326">
        <v>50</v>
      </c>
      <c r="H167" s="309">
        <f>F167/G167</f>
        <v>1.5600000000000001E-2</v>
      </c>
      <c r="I167" s="331">
        <v>0.05</v>
      </c>
      <c r="J167" s="326" t="s">
        <v>14</v>
      </c>
      <c r="K167" s="322" t="s">
        <v>17</v>
      </c>
    </row>
    <row r="168" spans="1:11" s="266" customFormat="1" ht="12" customHeight="1">
      <c r="A168" s="325">
        <v>2532</v>
      </c>
      <c r="B168" s="335" t="s">
        <v>52</v>
      </c>
      <c r="C168" s="298">
        <v>1000</v>
      </c>
      <c r="D168" s="326">
        <v>1000</v>
      </c>
      <c r="E168" s="322">
        <f t="shared" si="13"/>
        <v>1</v>
      </c>
      <c r="F168" s="309"/>
      <c r="G168" s="326"/>
      <c r="H168" s="309">
        <f>E168</f>
        <v>1</v>
      </c>
      <c r="I168" s="331">
        <v>0.5</v>
      </c>
      <c r="J168" s="326" t="s">
        <v>18</v>
      </c>
      <c r="K168" s="322" t="s">
        <v>15</v>
      </c>
    </row>
    <row r="169" spans="1:11" s="266" customFormat="1" ht="12" customHeight="1">
      <c r="A169" s="325">
        <v>2533</v>
      </c>
      <c r="B169" s="335" t="s">
        <v>53</v>
      </c>
      <c r="C169" s="298">
        <v>250</v>
      </c>
      <c r="D169" s="326">
        <v>5000</v>
      </c>
      <c r="E169" s="322">
        <f t="shared" si="13"/>
        <v>0.05</v>
      </c>
      <c r="F169" s="309"/>
      <c r="G169" s="326"/>
      <c r="H169" s="309">
        <f>E169</f>
        <v>0.05</v>
      </c>
      <c r="I169" s="331">
        <v>0.5</v>
      </c>
      <c r="J169" s="326" t="s">
        <v>18</v>
      </c>
      <c r="K169" s="322" t="s">
        <v>15</v>
      </c>
    </row>
    <row r="170" spans="1:11" s="266" customFormat="1" ht="12" customHeight="1">
      <c r="A170" s="325">
        <v>2534</v>
      </c>
      <c r="B170" s="335" t="s">
        <v>54</v>
      </c>
      <c r="C170" s="298"/>
      <c r="D170" s="326"/>
      <c r="E170" s="322">
        <v>10</v>
      </c>
      <c r="F170" s="309"/>
      <c r="G170" s="326"/>
      <c r="H170" s="309">
        <v>10</v>
      </c>
      <c r="I170" s="331">
        <v>0.05</v>
      </c>
      <c r="J170" s="326" t="s">
        <v>37</v>
      </c>
      <c r="K170" s="322" t="s">
        <v>37</v>
      </c>
    </row>
    <row r="171" spans="1:11" s="266" customFormat="1" ht="12" customHeight="1">
      <c r="A171" s="325">
        <v>2535</v>
      </c>
      <c r="B171" s="335" t="s">
        <v>366</v>
      </c>
      <c r="C171" s="298"/>
      <c r="D171" s="326"/>
      <c r="E171" s="322">
        <v>10</v>
      </c>
      <c r="F171" s="309"/>
      <c r="G171" s="326"/>
      <c r="H171" s="309">
        <v>10</v>
      </c>
      <c r="I171" s="331">
        <v>1</v>
      </c>
      <c r="J171" s="326" t="s">
        <v>37</v>
      </c>
      <c r="K171" s="322" t="s">
        <v>37</v>
      </c>
    </row>
    <row r="172" spans="1:11" s="266" customFormat="1" ht="12" customHeight="1">
      <c r="A172" s="325">
        <v>2536</v>
      </c>
      <c r="B172" s="335" t="s">
        <v>55</v>
      </c>
      <c r="C172" s="298">
        <v>9100</v>
      </c>
      <c r="D172" s="326">
        <v>5000</v>
      </c>
      <c r="E172" s="322">
        <f>C172/D172</f>
        <v>1.82</v>
      </c>
      <c r="F172" s="309"/>
      <c r="G172" s="326"/>
      <c r="H172" s="309">
        <f>E172</f>
        <v>1.82</v>
      </c>
      <c r="I172" s="331">
        <v>0.5</v>
      </c>
      <c r="J172" s="326" t="s">
        <v>18</v>
      </c>
      <c r="K172" s="322" t="s">
        <v>16</v>
      </c>
    </row>
    <row r="173" spans="1:11" ht="12" customHeight="1">
      <c r="A173" s="325">
        <v>2537</v>
      </c>
      <c r="B173" s="335" t="s">
        <v>421</v>
      </c>
      <c r="C173" s="298"/>
      <c r="D173" s="326"/>
      <c r="E173" s="322">
        <v>10</v>
      </c>
      <c r="F173" s="309"/>
      <c r="G173" s="326"/>
      <c r="H173" s="309">
        <v>10</v>
      </c>
      <c r="I173" s="331">
        <v>1</v>
      </c>
      <c r="J173" s="326" t="s">
        <v>37</v>
      </c>
      <c r="K173" s="322" t="s">
        <v>37</v>
      </c>
    </row>
    <row r="174" spans="1:11">
      <c r="A174" s="325">
        <v>2538</v>
      </c>
      <c r="B174" s="335" t="s">
        <v>206</v>
      </c>
      <c r="C174" s="298">
        <v>1000</v>
      </c>
      <c r="D174" s="326">
        <v>10000</v>
      </c>
      <c r="E174" s="322">
        <f>C174/D174</f>
        <v>0.1</v>
      </c>
      <c r="F174" s="309"/>
      <c r="G174" s="326"/>
      <c r="H174" s="309">
        <f>E174</f>
        <v>0.1</v>
      </c>
      <c r="I174" s="331">
        <v>0.05</v>
      </c>
      <c r="J174" s="326" t="s">
        <v>14</v>
      </c>
      <c r="K174" s="322" t="s">
        <v>15</v>
      </c>
    </row>
    <row r="175" spans="1:11" s="266" customFormat="1">
      <c r="A175" s="325">
        <v>2539</v>
      </c>
      <c r="B175" s="335" t="s">
        <v>205</v>
      </c>
      <c r="C175" s="298">
        <v>1000</v>
      </c>
      <c r="D175" s="326">
        <v>10000</v>
      </c>
      <c r="E175" s="322">
        <f>C175/D175</f>
        <v>0.1</v>
      </c>
      <c r="F175" s="309"/>
      <c r="G175" s="326"/>
      <c r="H175" s="309">
        <f>E175</f>
        <v>0.1</v>
      </c>
      <c r="I175" s="331">
        <v>0.05</v>
      </c>
      <c r="J175" s="326" t="s">
        <v>14</v>
      </c>
      <c r="K175" s="322" t="s">
        <v>17</v>
      </c>
    </row>
    <row r="176" spans="1:11" s="266" customFormat="1">
      <c r="A176" s="325">
        <v>2540</v>
      </c>
      <c r="B176" s="335" t="s">
        <v>111</v>
      </c>
      <c r="C176" s="298">
        <v>450</v>
      </c>
      <c r="D176" s="326">
        <v>1000</v>
      </c>
      <c r="E176" s="322">
        <f>C176/D176</f>
        <v>0.45</v>
      </c>
      <c r="F176" s="309"/>
      <c r="G176" s="326"/>
      <c r="H176" s="309">
        <f>E176</f>
        <v>0.45</v>
      </c>
      <c r="I176" s="331">
        <v>0.05</v>
      </c>
      <c r="J176" s="326" t="s">
        <v>14</v>
      </c>
      <c r="K176" s="322" t="s">
        <v>16</v>
      </c>
    </row>
    <row r="177" spans="1:11" s="266" customFormat="1" ht="12" customHeight="1">
      <c r="A177" s="325">
        <v>2541</v>
      </c>
      <c r="B177" s="335" t="s">
        <v>367</v>
      </c>
      <c r="C177" s="298">
        <v>230</v>
      </c>
      <c r="D177" s="326">
        <v>1000</v>
      </c>
      <c r="E177" s="322">
        <f>C177/D177</f>
        <v>0.23</v>
      </c>
      <c r="F177" s="309">
        <v>31</v>
      </c>
      <c r="G177" s="326">
        <v>100</v>
      </c>
      <c r="H177" s="309">
        <f>F177/G177</f>
        <v>0.31</v>
      </c>
      <c r="I177" s="331">
        <v>0.15</v>
      </c>
      <c r="J177" s="326" t="s">
        <v>14</v>
      </c>
      <c r="K177" s="322" t="s">
        <v>15</v>
      </c>
    </row>
    <row r="178" spans="1:11" ht="12" customHeight="1">
      <c r="A178" s="325">
        <v>2542</v>
      </c>
      <c r="B178" s="335" t="s">
        <v>57</v>
      </c>
      <c r="C178" s="298"/>
      <c r="D178" s="326"/>
      <c r="E178" s="322">
        <v>10</v>
      </c>
      <c r="F178" s="309"/>
      <c r="G178" s="326"/>
      <c r="H178" s="309">
        <v>10</v>
      </c>
      <c r="I178" s="331">
        <v>0.05</v>
      </c>
      <c r="J178" s="326" t="s">
        <v>37</v>
      </c>
      <c r="K178" s="322" t="s">
        <v>37</v>
      </c>
    </row>
    <row r="179" spans="1:11" s="266" customFormat="1" ht="12" customHeight="1">
      <c r="A179" s="325">
        <v>2543</v>
      </c>
      <c r="B179" s="335" t="s">
        <v>204</v>
      </c>
      <c r="C179" s="298">
        <v>28</v>
      </c>
      <c r="D179" s="326">
        <v>1000</v>
      </c>
      <c r="E179" s="322">
        <f t="shared" ref="E179:E191" si="14">C179/D179</f>
        <v>2.8000000000000001E-2</v>
      </c>
      <c r="F179" s="309">
        <v>0.05</v>
      </c>
      <c r="G179" s="326">
        <v>10</v>
      </c>
      <c r="H179" s="309">
        <f>F179/G179</f>
        <v>5.0000000000000001E-3</v>
      </c>
      <c r="I179" s="331">
        <v>0.05</v>
      </c>
      <c r="J179" s="326" t="s">
        <v>37</v>
      </c>
      <c r="K179" s="322" t="s">
        <v>37</v>
      </c>
    </row>
    <row r="180" spans="1:11" s="266" customFormat="1" ht="12" customHeight="1">
      <c r="A180" s="325">
        <v>2544</v>
      </c>
      <c r="B180" s="335" t="s">
        <v>368</v>
      </c>
      <c r="C180" s="298">
        <v>25</v>
      </c>
      <c r="D180" s="326">
        <v>5000</v>
      </c>
      <c r="E180" s="322">
        <f t="shared" si="14"/>
        <v>5.0000000000000001E-3</v>
      </c>
      <c r="F180" s="309"/>
      <c r="G180" s="326"/>
      <c r="H180" s="309">
        <f>E180</f>
        <v>5.0000000000000001E-3</v>
      </c>
      <c r="I180" s="331">
        <v>0.05</v>
      </c>
      <c r="J180" s="326" t="s">
        <v>14</v>
      </c>
      <c r="K180" s="322" t="s">
        <v>17</v>
      </c>
    </row>
    <row r="181" spans="1:11" s="266" customFormat="1" ht="12" customHeight="1">
      <c r="A181" s="325">
        <v>2545</v>
      </c>
      <c r="B181" s="335" t="s">
        <v>112</v>
      </c>
      <c r="C181" s="298">
        <v>113</v>
      </c>
      <c r="D181" s="326">
        <v>5000</v>
      </c>
      <c r="E181" s="342">
        <f t="shared" si="14"/>
        <v>2.2599999999999999E-2</v>
      </c>
      <c r="F181" s="309"/>
      <c r="G181" s="326"/>
      <c r="H181" s="341">
        <f>+E181</f>
        <v>2.2599999999999999E-2</v>
      </c>
      <c r="I181" s="331">
        <v>0.05</v>
      </c>
      <c r="J181" s="326" t="s">
        <v>14</v>
      </c>
      <c r="K181" s="322" t="s">
        <v>16</v>
      </c>
    </row>
    <row r="182" spans="1:11" s="266" customFormat="1">
      <c r="A182" s="325">
        <v>2546</v>
      </c>
      <c r="B182" s="335" t="s">
        <v>203</v>
      </c>
      <c r="C182" s="298">
        <v>0.17</v>
      </c>
      <c r="D182" s="326">
        <v>1000</v>
      </c>
      <c r="E182" s="322">
        <f t="shared" si="14"/>
        <v>1.7000000000000001E-4</v>
      </c>
      <c r="F182" s="309">
        <v>6.0000000000000001E-3</v>
      </c>
      <c r="G182" s="326">
        <v>10</v>
      </c>
      <c r="H182" s="309">
        <f>F182/G182</f>
        <v>6.0000000000000006E-4</v>
      </c>
      <c r="I182" s="331">
        <v>0.01</v>
      </c>
      <c r="J182" s="326" t="s">
        <v>14</v>
      </c>
      <c r="K182" s="322" t="s">
        <v>17</v>
      </c>
    </row>
    <row r="183" spans="1:11" s="266" customFormat="1">
      <c r="A183" s="325">
        <v>2547</v>
      </c>
      <c r="B183" s="335" t="s">
        <v>202</v>
      </c>
      <c r="C183" s="298">
        <v>18</v>
      </c>
      <c r="D183" s="326">
        <v>1000</v>
      </c>
      <c r="E183" s="322">
        <f t="shared" si="14"/>
        <v>1.7999999999999999E-2</v>
      </c>
      <c r="F183" s="309"/>
      <c r="G183" s="326"/>
      <c r="H183" s="309">
        <f>E183</f>
        <v>1.7999999999999999E-2</v>
      </c>
      <c r="I183" s="331">
        <v>0.01</v>
      </c>
      <c r="J183" s="326" t="s">
        <v>14</v>
      </c>
      <c r="K183" s="322" t="s">
        <v>17</v>
      </c>
    </row>
    <row r="184" spans="1:11" s="266" customFormat="1" ht="12" customHeight="1">
      <c r="A184" s="325">
        <v>2548</v>
      </c>
      <c r="B184" s="335" t="s">
        <v>201</v>
      </c>
      <c r="C184" s="298">
        <v>1972</v>
      </c>
      <c r="D184" s="326">
        <v>1000</v>
      </c>
      <c r="E184" s="322">
        <f t="shared" si="14"/>
        <v>1.972</v>
      </c>
      <c r="F184" s="309"/>
      <c r="G184" s="326"/>
      <c r="H184" s="341">
        <f>+E184</f>
        <v>1.972</v>
      </c>
      <c r="I184" s="331">
        <v>0.05</v>
      </c>
      <c r="J184" s="326" t="s">
        <v>14</v>
      </c>
      <c r="K184" s="322" t="s">
        <v>16</v>
      </c>
    </row>
    <row r="185" spans="1:11" s="266" customFormat="1" ht="12" customHeight="1">
      <c r="A185" s="325">
        <v>2549</v>
      </c>
      <c r="B185" s="335" t="s">
        <v>58</v>
      </c>
      <c r="C185" s="298">
        <v>2</v>
      </c>
      <c r="D185" s="326">
        <v>1000</v>
      </c>
      <c r="E185" s="322">
        <f t="shared" si="14"/>
        <v>2E-3</v>
      </c>
      <c r="F185" s="309"/>
      <c r="G185" s="326"/>
      <c r="H185" s="309">
        <f>E185</f>
        <v>2E-3</v>
      </c>
      <c r="I185" s="331">
        <v>0.5</v>
      </c>
      <c r="J185" s="326" t="s">
        <v>18</v>
      </c>
      <c r="K185" s="322" t="s">
        <v>15</v>
      </c>
    </row>
    <row r="186" spans="1:11" s="266" customFormat="1">
      <c r="A186" s="325">
        <v>2550</v>
      </c>
      <c r="B186" s="335" t="s">
        <v>59</v>
      </c>
      <c r="C186" s="298">
        <v>10</v>
      </c>
      <c r="D186" s="326">
        <v>1000</v>
      </c>
      <c r="E186" s="322">
        <f t="shared" si="14"/>
        <v>0.01</v>
      </c>
      <c r="F186" s="309"/>
      <c r="G186" s="326"/>
      <c r="H186" s="309">
        <f>E186</f>
        <v>0.01</v>
      </c>
      <c r="I186" s="331">
        <v>1</v>
      </c>
      <c r="J186" s="326" t="s">
        <v>27</v>
      </c>
      <c r="K186" s="322" t="s">
        <v>15</v>
      </c>
    </row>
    <row r="187" spans="1:11" s="266" customFormat="1" ht="12" customHeight="1">
      <c r="A187" s="325">
        <v>2551</v>
      </c>
      <c r="B187" s="335" t="s">
        <v>200</v>
      </c>
      <c r="C187" s="298">
        <v>100</v>
      </c>
      <c r="D187" s="326">
        <v>1000</v>
      </c>
      <c r="E187" s="322">
        <f t="shared" si="14"/>
        <v>0.1</v>
      </c>
      <c r="F187" s="309"/>
      <c r="G187" s="326"/>
      <c r="H187" s="309">
        <f>E187</f>
        <v>0.1</v>
      </c>
      <c r="I187" s="331">
        <v>0.05</v>
      </c>
      <c r="J187" s="326" t="s">
        <v>14</v>
      </c>
      <c r="K187" s="322" t="s">
        <v>17</v>
      </c>
    </row>
    <row r="188" spans="1:11" s="266" customFormat="1" ht="12" customHeight="1">
      <c r="A188" s="325">
        <v>2552</v>
      </c>
      <c r="B188" s="335" t="s">
        <v>60</v>
      </c>
      <c r="C188" s="298">
        <v>655</v>
      </c>
      <c r="D188" s="326">
        <v>1000</v>
      </c>
      <c r="E188" s="322">
        <f t="shared" si="14"/>
        <v>0.65500000000000003</v>
      </c>
      <c r="F188" s="309"/>
      <c r="G188" s="326"/>
      <c r="H188" s="309">
        <f>E188</f>
        <v>0.65500000000000003</v>
      </c>
      <c r="I188" s="331">
        <v>1</v>
      </c>
      <c r="J188" s="326" t="s">
        <v>27</v>
      </c>
      <c r="K188" s="322" t="s">
        <v>16</v>
      </c>
    </row>
    <row r="189" spans="1:11" s="266" customFormat="1" ht="12" customHeight="1">
      <c r="A189" s="325">
        <v>2553</v>
      </c>
      <c r="B189" s="335" t="s">
        <v>61</v>
      </c>
      <c r="C189" s="298">
        <v>530</v>
      </c>
      <c r="D189" s="326">
        <v>1000</v>
      </c>
      <c r="E189" s="322">
        <f t="shared" si="14"/>
        <v>0.53</v>
      </c>
      <c r="F189" s="309"/>
      <c r="G189" s="326"/>
      <c r="H189" s="309">
        <f>E189</f>
        <v>0.53</v>
      </c>
      <c r="I189" s="331">
        <v>1</v>
      </c>
      <c r="J189" s="326" t="s">
        <v>27</v>
      </c>
      <c r="K189" s="322" t="s">
        <v>15</v>
      </c>
    </row>
    <row r="190" spans="1:11" s="266" customFormat="1" ht="12" customHeight="1">
      <c r="A190" s="325">
        <v>2554</v>
      </c>
      <c r="B190" s="335" t="s">
        <v>62</v>
      </c>
      <c r="C190" s="298">
        <v>0.2</v>
      </c>
      <c r="D190" s="326">
        <v>1000</v>
      </c>
      <c r="E190" s="322">
        <f t="shared" si="14"/>
        <v>2.0000000000000001E-4</v>
      </c>
      <c r="F190" s="309">
        <v>0.16</v>
      </c>
      <c r="G190" s="326">
        <v>100</v>
      </c>
      <c r="H190" s="309">
        <f>F190/G190</f>
        <v>1.6000000000000001E-3</v>
      </c>
      <c r="I190" s="331">
        <v>1</v>
      </c>
      <c r="J190" s="326" t="s">
        <v>27</v>
      </c>
      <c r="K190" s="322" t="s">
        <v>15</v>
      </c>
    </row>
    <row r="191" spans="1:11" s="266" customFormat="1" ht="12" customHeight="1">
      <c r="A191" s="325">
        <v>2555</v>
      </c>
      <c r="B191" s="335" t="s">
        <v>369</v>
      </c>
      <c r="C191" s="298">
        <v>81</v>
      </c>
      <c r="D191" s="326">
        <v>1000</v>
      </c>
      <c r="E191" s="322">
        <f t="shared" si="14"/>
        <v>8.1000000000000003E-2</v>
      </c>
      <c r="F191" s="309">
        <v>11.7</v>
      </c>
      <c r="G191" s="326">
        <v>50</v>
      </c>
      <c r="H191" s="309">
        <v>0.23400000000000001</v>
      </c>
      <c r="I191" s="331">
        <v>0.05</v>
      </c>
      <c r="J191" s="326" t="s">
        <v>14</v>
      </c>
      <c r="K191" s="322" t="s">
        <v>15</v>
      </c>
    </row>
    <row r="192" spans="1:11" s="266" customFormat="1" ht="12" customHeight="1">
      <c r="A192" s="325">
        <v>2556</v>
      </c>
      <c r="B192" s="335" t="s">
        <v>420</v>
      </c>
      <c r="C192" s="298">
        <v>100</v>
      </c>
      <c r="D192" s="326">
        <v>1000</v>
      </c>
      <c r="E192" s="322">
        <v>0.1</v>
      </c>
      <c r="F192" s="309">
        <v>5.5</v>
      </c>
      <c r="G192" s="326">
        <v>50</v>
      </c>
      <c r="H192" s="309">
        <v>0.11</v>
      </c>
      <c r="I192" s="331">
        <v>0.5</v>
      </c>
      <c r="J192" s="326" t="s">
        <v>18</v>
      </c>
      <c r="K192" s="322" t="s">
        <v>15</v>
      </c>
    </row>
    <row r="193" spans="1:11" s="266" customFormat="1" ht="12" customHeight="1">
      <c r="A193" s="325">
        <v>2557</v>
      </c>
      <c r="B193" s="335" t="s">
        <v>419</v>
      </c>
      <c r="C193" s="298">
        <v>10</v>
      </c>
      <c r="D193" s="326">
        <v>1000</v>
      </c>
      <c r="E193" s="322">
        <f t="shared" ref="E193:E199" si="15">C193/D193</f>
        <v>0.01</v>
      </c>
      <c r="F193" s="309">
        <v>1</v>
      </c>
      <c r="G193" s="326">
        <v>10</v>
      </c>
      <c r="H193" s="309">
        <f>F193/G193</f>
        <v>0.1</v>
      </c>
      <c r="I193" s="331">
        <v>1</v>
      </c>
      <c r="J193" s="326" t="s">
        <v>27</v>
      </c>
      <c r="K193" s="322" t="s">
        <v>15</v>
      </c>
    </row>
    <row r="194" spans="1:11" ht="12" customHeight="1">
      <c r="A194" s="325">
        <v>2558</v>
      </c>
      <c r="B194" s="335" t="s">
        <v>65</v>
      </c>
      <c r="C194" s="298">
        <v>4.2249999999999996</v>
      </c>
      <c r="D194" s="326">
        <v>1000</v>
      </c>
      <c r="E194" s="322">
        <f t="shared" si="15"/>
        <v>4.2249999999999996E-3</v>
      </c>
      <c r="F194" s="309">
        <v>0.11</v>
      </c>
      <c r="G194" s="326">
        <v>50</v>
      </c>
      <c r="H194" s="309">
        <f>F194/G194</f>
        <v>2.2000000000000001E-3</v>
      </c>
      <c r="I194" s="331">
        <v>0.05</v>
      </c>
      <c r="J194" s="326" t="s">
        <v>14</v>
      </c>
      <c r="K194" s="322" t="s">
        <v>16</v>
      </c>
    </row>
    <row r="195" spans="1:11" s="266" customFormat="1" ht="12" customHeight="1">
      <c r="A195" s="325">
        <v>2559</v>
      </c>
      <c r="B195" s="335" t="s">
        <v>66</v>
      </c>
      <c r="C195" s="298">
        <v>0.26</v>
      </c>
      <c r="D195" s="326">
        <v>1000</v>
      </c>
      <c r="E195" s="322">
        <f t="shared" si="15"/>
        <v>2.6000000000000003E-4</v>
      </c>
      <c r="F195" s="309">
        <v>3.9600000000000003E-2</v>
      </c>
      <c r="G195" s="326">
        <v>50</v>
      </c>
      <c r="H195" s="340">
        <f>F195/G195</f>
        <v>7.9200000000000006E-4</v>
      </c>
      <c r="I195" s="331">
        <v>0.05</v>
      </c>
      <c r="J195" s="326" t="s">
        <v>14</v>
      </c>
      <c r="K195" s="322" t="s">
        <v>16</v>
      </c>
    </row>
    <row r="196" spans="1:11" s="266" customFormat="1" ht="12" customHeight="1">
      <c r="A196" s="325">
        <v>2560</v>
      </c>
      <c r="B196" s="335" t="s">
        <v>67</v>
      </c>
      <c r="C196" s="298">
        <v>100</v>
      </c>
      <c r="D196" s="326">
        <v>1000</v>
      </c>
      <c r="E196" s="322">
        <f t="shared" si="15"/>
        <v>0.1</v>
      </c>
      <c r="F196" s="309"/>
      <c r="G196" s="326"/>
      <c r="H196" s="309">
        <f>E196</f>
        <v>0.1</v>
      </c>
      <c r="I196" s="331">
        <v>0.05</v>
      </c>
      <c r="J196" s="326" t="s">
        <v>14</v>
      </c>
      <c r="K196" s="322" t="s">
        <v>17</v>
      </c>
    </row>
    <row r="197" spans="1:11" ht="12" customHeight="1">
      <c r="A197" s="325">
        <v>2561</v>
      </c>
      <c r="B197" s="335" t="s">
        <v>68</v>
      </c>
      <c r="C197" s="298">
        <v>31</v>
      </c>
      <c r="D197" s="326">
        <v>1000</v>
      </c>
      <c r="E197" s="322">
        <f t="shared" si="15"/>
        <v>3.1E-2</v>
      </c>
      <c r="F197" s="309"/>
      <c r="G197" s="326"/>
      <c r="H197" s="309">
        <f>E197</f>
        <v>3.1E-2</v>
      </c>
      <c r="I197" s="331">
        <v>0.05</v>
      </c>
      <c r="J197" s="326" t="s">
        <v>14</v>
      </c>
      <c r="K197" s="322" t="s">
        <v>16</v>
      </c>
    </row>
    <row r="198" spans="1:11" s="266" customFormat="1" ht="12" customHeight="1">
      <c r="A198" s="325">
        <v>2562</v>
      </c>
      <c r="B198" s="335" t="s">
        <v>69</v>
      </c>
      <c r="C198" s="298">
        <v>106</v>
      </c>
      <c r="D198" s="326">
        <v>1000</v>
      </c>
      <c r="E198" s="322">
        <f t="shared" si="15"/>
        <v>0.106</v>
      </c>
      <c r="F198" s="309"/>
      <c r="G198" s="326"/>
      <c r="H198" s="309">
        <f>E198</f>
        <v>0.106</v>
      </c>
      <c r="I198" s="331">
        <v>0.05</v>
      </c>
      <c r="J198" s="326" t="s">
        <v>14</v>
      </c>
      <c r="K198" s="322" t="s">
        <v>17</v>
      </c>
    </row>
    <row r="199" spans="1:11" s="266" customFormat="1" ht="12" customHeight="1">
      <c r="A199" s="325">
        <v>2563</v>
      </c>
      <c r="B199" s="335" t="s">
        <v>70</v>
      </c>
      <c r="C199" s="298">
        <v>106</v>
      </c>
      <c r="D199" s="326">
        <v>1000</v>
      </c>
      <c r="E199" s="322">
        <f t="shared" si="15"/>
        <v>0.106</v>
      </c>
      <c r="F199" s="309"/>
      <c r="G199" s="326"/>
      <c r="H199" s="309">
        <f>E199</f>
        <v>0.106</v>
      </c>
      <c r="I199" s="331">
        <v>0.05</v>
      </c>
      <c r="J199" s="326" t="s">
        <v>14</v>
      </c>
      <c r="K199" s="322" t="s">
        <v>16</v>
      </c>
    </row>
    <row r="200" spans="1:11" s="266" customFormat="1" ht="12" customHeight="1">
      <c r="A200" s="325">
        <v>2564</v>
      </c>
      <c r="B200" s="335" t="s">
        <v>71</v>
      </c>
      <c r="C200" s="298">
        <v>51</v>
      </c>
      <c r="D200" s="326">
        <v>1000</v>
      </c>
      <c r="E200" s="322">
        <v>5.0999999999999997E-2</v>
      </c>
      <c r="F200" s="309"/>
      <c r="G200" s="326"/>
      <c r="H200" s="309">
        <v>5.0999999999999997E-2</v>
      </c>
      <c r="I200" s="331">
        <v>0.05</v>
      </c>
      <c r="J200" s="326" t="s">
        <v>14</v>
      </c>
      <c r="K200" s="322" t="s">
        <v>16</v>
      </c>
    </row>
    <row r="201" spans="1:11" s="266" customFormat="1" ht="12" customHeight="1">
      <c r="A201" s="325">
        <v>2565</v>
      </c>
      <c r="B201" s="335" t="s">
        <v>72</v>
      </c>
      <c r="C201" s="298">
        <v>138</v>
      </c>
      <c r="D201" s="326">
        <v>1000</v>
      </c>
      <c r="E201" s="322">
        <f>C201/D201</f>
        <v>0.13800000000000001</v>
      </c>
      <c r="F201" s="309"/>
      <c r="G201" s="326"/>
      <c r="H201" s="309">
        <f>E201</f>
        <v>0.13800000000000001</v>
      </c>
      <c r="I201" s="331">
        <v>0.05</v>
      </c>
      <c r="J201" s="326" t="s">
        <v>37</v>
      </c>
      <c r="K201" s="322" t="s">
        <v>37</v>
      </c>
    </row>
    <row r="202" spans="1:11" s="266" customFormat="1" ht="12" customHeight="1">
      <c r="A202" s="325">
        <v>2566</v>
      </c>
      <c r="B202" s="335" t="s">
        <v>73</v>
      </c>
      <c r="C202" s="298">
        <v>128</v>
      </c>
      <c r="D202" s="326">
        <v>5000</v>
      </c>
      <c r="E202" s="322">
        <f>C202/D202</f>
        <v>2.5600000000000001E-2</v>
      </c>
      <c r="F202" s="309"/>
      <c r="G202" s="326"/>
      <c r="H202" s="309">
        <f>E202</f>
        <v>2.5600000000000001E-2</v>
      </c>
      <c r="I202" s="331">
        <v>0.05</v>
      </c>
      <c r="J202" s="326" t="s">
        <v>14</v>
      </c>
      <c r="K202" s="322" t="s">
        <v>16</v>
      </c>
    </row>
    <row r="203" spans="1:11" s="266" customFormat="1" ht="12" customHeight="1">
      <c r="A203" s="325">
        <v>2567</v>
      </c>
      <c r="B203" s="335" t="s">
        <v>74</v>
      </c>
      <c r="C203" s="298">
        <v>30</v>
      </c>
      <c r="D203" s="326">
        <v>1000</v>
      </c>
      <c r="E203" s="322">
        <f>C203/D203</f>
        <v>0.03</v>
      </c>
      <c r="F203" s="309"/>
      <c r="G203" s="326"/>
      <c r="H203" s="309">
        <f>E203</f>
        <v>0.03</v>
      </c>
      <c r="I203" s="331">
        <v>0.05</v>
      </c>
      <c r="J203" s="326" t="s">
        <v>14</v>
      </c>
      <c r="K203" s="322" t="s">
        <v>17</v>
      </c>
    </row>
    <row r="204" spans="1:11" ht="12" customHeight="1">
      <c r="A204" s="325">
        <v>2568</v>
      </c>
      <c r="B204" s="335" t="s">
        <v>75</v>
      </c>
      <c r="C204" s="298">
        <v>130</v>
      </c>
      <c r="D204" s="326">
        <v>1000</v>
      </c>
      <c r="E204" s="322">
        <f>C204/D204</f>
        <v>0.13</v>
      </c>
      <c r="F204" s="309"/>
      <c r="G204" s="326"/>
      <c r="H204" s="309">
        <f>E204</f>
        <v>0.13</v>
      </c>
      <c r="I204" s="331">
        <v>0.05</v>
      </c>
      <c r="J204" s="326" t="s">
        <v>14</v>
      </c>
      <c r="K204" s="322" t="s">
        <v>17</v>
      </c>
    </row>
    <row r="205" spans="1:11" ht="12" customHeight="1">
      <c r="A205" s="325">
        <v>2569</v>
      </c>
      <c r="B205" s="335" t="s">
        <v>76</v>
      </c>
      <c r="C205" s="298">
        <v>48</v>
      </c>
      <c r="D205" s="326">
        <v>1000</v>
      </c>
      <c r="E205" s="322">
        <f>C205/D205</f>
        <v>4.8000000000000001E-2</v>
      </c>
      <c r="F205" s="309"/>
      <c r="G205" s="326"/>
      <c r="H205" s="309">
        <f>E205</f>
        <v>4.8000000000000001E-2</v>
      </c>
      <c r="I205" s="331">
        <v>1</v>
      </c>
      <c r="J205" s="326" t="s">
        <v>37</v>
      </c>
      <c r="K205" s="322" t="s">
        <v>37</v>
      </c>
    </row>
    <row r="206" spans="1:11" ht="12" customHeight="1">
      <c r="A206" s="325">
        <v>2570</v>
      </c>
      <c r="B206" s="335" t="s">
        <v>77</v>
      </c>
      <c r="C206" s="298">
        <v>100</v>
      </c>
      <c r="D206" s="326">
        <v>1000</v>
      </c>
      <c r="E206" s="322">
        <v>0.1</v>
      </c>
      <c r="F206" s="309">
        <v>10</v>
      </c>
      <c r="G206" s="326">
        <v>50</v>
      </c>
      <c r="H206" s="309">
        <v>0.2</v>
      </c>
      <c r="I206" s="331">
        <v>0.05</v>
      </c>
      <c r="J206" s="326" t="s">
        <v>14</v>
      </c>
      <c r="K206" s="322" t="s">
        <v>16</v>
      </c>
    </row>
    <row r="207" spans="1:11" s="266" customFormat="1" ht="12" customHeight="1">
      <c r="A207" s="325">
        <v>2571</v>
      </c>
      <c r="B207" s="335" t="s">
        <v>199</v>
      </c>
      <c r="C207" s="298">
        <v>31.2</v>
      </c>
      <c r="D207" s="326">
        <v>1000</v>
      </c>
      <c r="E207" s="322">
        <f t="shared" ref="E207:E238" si="16">C207/D207</f>
        <v>3.1199999999999999E-2</v>
      </c>
      <c r="F207" s="309"/>
      <c r="G207" s="326"/>
      <c r="H207" s="309">
        <f>E207</f>
        <v>3.1199999999999999E-2</v>
      </c>
      <c r="I207" s="331">
        <v>0.05</v>
      </c>
      <c r="J207" s="326" t="s">
        <v>14</v>
      </c>
      <c r="K207" s="322" t="s">
        <v>16</v>
      </c>
    </row>
    <row r="208" spans="1:11" s="266" customFormat="1" ht="12" customHeight="1">
      <c r="A208" s="325">
        <v>2572</v>
      </c>
      <c r="B208" s="335" t="s">
        <v>78</v>
      </c>
      <c r="C208" s="298">
        <v>208</v>
      </c>
      <c r="D208" s="326">
        <v>5000</v>
      </c>
      <c r="E208" s="322">
        <f t="shared" si="16"/>
        <v>4.1599999999999998E-2</v>
      </c>
      <c r="F208" s="309"/>
      <c r="G208" s="326"/>
      <c r="H208" s="309">
        <f>E208</f>
        <v>4.1599999999999998E-2</v>
      </c>
      <c r="I208" s="331">
        <v>0.05</v>
      </c>
      <c r="J208" s="326" t="s">
        <v>14</v>
      </c>
      <c r="K208" s="322" t="s">
        <v>16</v>
      </c>
    </row>
    <row r="209" spans="1:11" s="266" customFormat="1" ht="12" customHeight="1">
      <c r="A209" s="325">
        <v>2573</v>
      </c>
      <c r="B209" s="335" t="s">
        <v>79</v>
      </c>
      <c r="C209" s="298">
        <v>95</v>
      </c>
      <c r="D209" s="326">
        <v>5000</v>
      </c>
      <c r="E209" s="322">
        <f t="shared" si="16"/>
        <v>1.9E-2</v>
      </c>
      <c r="F209" s="309"/>
      <c r="G209" s="326"/>
      <c r="H209" s="309">
        <f>E209</f>
        <v>1.9E-2</v>
      </c>
      <c r="I209" s="331">
        <v>0.05</v>
      </c>
      <c r="J209" s="326" t="s">
        <v>14</v>
      </c>
      <c r="K209" s="322" t="s">
        <v>16</v>
      </c>
    </row>
    <row r="210" spans="1:11" s="266" customFormat="1" ht="12" customHeight="1">
      <c r="A210" s="325">
        <v>2574</v>
      </c>
      <c r="B210" s="335" t="s">
        <v>80</v>
      </c>
      <c r="C210" s="298">
        <v>6500</v>
      </c>
      <c r="D210" s="326">
        <v>1000</v>
      </c>
      <c r="E210" s="322">
        <f t="shared" si="16"/>
        <v>6.5</v>
      </c>
      <c r="F210" s="309"/>
      <c r="G210" s="326"/>
      <c r="H210" s="309">
        <f>E210</f>
        <v>6.5</v>
      </c>
      <c r="I210" s="331">
        <v>0.05</v>
      </c>
      <c r="J210" s="326" t="s">
        <v>14</v>
      </c>
      <c r="K210" s="322" t="s">
        <v>17</v>
      </c>
    </row>
    <row r="211" spans="1:11" s="266" customFormat="1" ht="12" customHeight="1">
      <c r="A211" s="325">
        <v>2575</v>
      </c>
      <c r="B211" s="335" t="s">
        <v>81</v>
      </c>
      <c r="C211" s="298">
        <v>911</v>
      </c>
      <c r="D211" s="326">
        <v>1000</v>
      </c>
      <c r="E211" s="322">
        <f t="shared" si="16"/>
        <v>0.91100000000000003</v>
      </c>
      <c r="F211" s="309">
        <v>88</v>
      </c>
      <c r="G211" s="326">
        <v>10</v>
      </c>
      <c r="H211" s="309">
        <f>F211/G211</f>
        <v>8.8000000000000007</v>
      </c>
      <c r="I211" s="331">
        <v>0.05</v>
      </c>
      <c r="J211" s="326" t="s">
        <v>14</v>
      </c>
      <c r="K211" s="322" t="s">
        <v>17</v>
      </c>
    </row>
    <row r="212" spans="1:11" ht="12" customHeight="1">
      <c r="A212" s="325">
        <v>2576</v>
      </c>
      <c r="B212" s="335" t="s">
        <v>82</v>
      </c>
      <c r="C212" s="298">
        <v>4400</v>
      </c>
      <c r="D212" s="326">
        <v>1000</v>
      </c>
      <c r="E212" s="322">
        <f t="shared" si="16"/>
        <v>4.4000000000000004</v>
      </c>
      <c r="F212" s="309">
        <v>100</v>
      </c>
      <c r="G212" s="326">
        <v>10</v>
      </c>
      <c r="H212" s="309">
        <f>F212/G212</f>
        <v>10</v>
      </c>
      <c r="I212" s="331">
        <v>0.05</v>
      </c>
      <c r="J212" s="326" t="s">
        <v>14</v>
      </c>
      <c r="K212" s="322" t="s">
        <v>17</v>
      </c>
    </row>
    <row r="213" spans="1:11" s="266" customFormat="1" ht="12" customHeight="1">
      <c r="A213" s="325">
        <v>2577</v>
      </c>
      <c r="B213" s="335" t="s">
        <v>83</v>
      </c>
      <c r="C213" s="298">
        <v>500</v>
      </c>
      <c r="D213" s="326">
        <v>1000</v>
      </c>
      <c r="E213" s="322">
        <f t="shared" si="16"/>
        <v>0.5</v>
      </c>
      <c r="F213" s="309"/>
      <c r="G213" s="326"/>
      <c r="H213" s="309">
        <f>E213</f>
        <v>0.5</v>
      </c>
      <c r="I213" s="331">
        <v>0.05</v>
      </c>
      <c r="J213" s="326" t="s">
        <v>14</v>
      </c>
      <c r="K213" s="322" t="s">
        <v>16</v>
      </c>
    </row>
    <row r="214" spans="1:11" s="266" customFormat="1" ht="12" customHeight="1">
      <c r="A214" s="325">
        <v>2578</v>
      </c>
      <c r="B214" s="335" t="s">
        <v>84</v>
      </c>
      <c r="C214" s="298">
        <v>3940</v>
      </c>
      <c r="D214" s="326">
        <v>5000</v>
      </c>
      <c r="E214" s="322">
        <f t="shared" si="16"/>
        <v>0.78800000000000003</v>
      </c>
      <c r="F214" s="309"/>
      <c r="G214" s="326"/>
      <c r="H214" s="309">
        <f>E214</f>
        <v>0.78800000000000003</v>
      </c>
      <c r="I214" s="331">
        <v>0.05</v>
      </c>
      <c r="J214" s="326" t="s">
        <v>14</v>
      </c>
      <c r="K214" s="322" t="s">
        <v>16</v>
      </c>
    </row>
    <row r="215" spans="1:11" ht="12" customHeight="1">
      <c r="A215" s="325">
        <v>2579</v>
      </c>
      <c r="B215" s="335" t="s">
        <v>85</v>
      </c>
      <c r="C215" s="298">
        <v>1254</v>
      </c>
      <c r="D215" s="326">
        <v>1000</v>
      </c>
      <c r="E215" s="322">
        <f t="shared" si="16"/>
        <v>1.254</v>
      </c>
      <c r="F215" s="309"/>
      <c r="G215" s="326"/>
      <c r="H215" s="309">
        <f>E215</f>
        <v>1.254</v>
      </c>
      <c r="I215" s="331">
        <v>0.05</v>
      </c>
      <c r="J215" s="326" t="s">
        <v>14</v>
      </c>
      <c r="K215" s="322" t="s">
        <v>16</v>
      </c>
    </row>
    <row r="216" spans="1:11" ht="12" customHeight="1">
      <c r="A216" s="325">
        <v>2580</v>
      </c>
      <c r="B216" s="335" t="s">
        <v>86</v>
      </c>
      <c r="C216" s="298">
        <v>943</v>
      </c>
      <c r="D216" s="326">
        <v>1000</v>
      </c>
      <c r="E216" s="322">
        <f t="shared" si="16"/>
        <v>0.94299999999999995</v>
      </c>
      <c r="F216" s="309">
        <v>320</v>
      </c>
      <c r="G216" s="326">
        <v>50</v>
      </c>
      <c r="H216" s="309">
        <f>F216/G216</f>
        <v>6.4</v>
      </c>
      <c r="I216" s="331">
        <v>0.5</v>
      </c>
      <c r="J216" s="326" t="s">
        <v>18</v>
      </c>
      <c r="K216" s="322" t="s">
        <v>16</v>
      </c>
    </row>
    <row r="217" spans="1:11" s="266" customFormat="1" ht="12" customHeight="1">
      <c r="A217" s="325">
        <v>2581</v>
      </c>
      <c r="B217" s="335" t="s">
        <v>87</v>
      </c>
      <c r="C217" s="298">
        <v>32000</v>
      </c>
      <c r="D217" s="326">
        <v>1000</v>
      </c>
      <c r="E217" s="322">
        <f t="shared" si="16"/>
        <v>32</v>
      </c>
      <c r="F217" s="329"/>
      <c r="G217" s="326"/>
      <c r="H217" s="328">
        <f>E217</f>
        <v>32</v>
      </c>
      <c r="I217" s="331">
        <v>0.05</v>
      </c>
      <c r="J217" s="326" t="s">
        <v>14</v>
      </c>
      <c r="K217" s="322" t="s">
        <v>17</v>
      </c>
    </row>
    <row r="218" spans="1:11" s="266" customFormat="1" ht="12" customHeight="1">
      <c r="A218" s="325">
        <v>2582</v>
      </c>
      <c r="B218" s="335" t="s">
        <v>88</v>
      </c>
      <c r="C218" s="298">
        <v>500</v>
      </c>
      <c r="D218" s="326">
        <v>1000</v>
      </c>
      <c r="E218" s="322">
        <f t="shared" si="16"/>
        <v>0.5</v>
      </c>
      <c r="F218" s="309"/>
      <c r="G218" s="326"/>
      <c r="H218" s="309">
        <f>E218</f>
        <v>0.5</v>
      </c>
      <c r="I218" s="331">
        <v>0.05</v>
      </c>
      <c r="J218" s="326" t="s">
        <v>14</v>
      </c>
      <c r="K218" s="322" t="s">
        <v>16</v>
      </c>
    </row>
    <row r="219" spans="1:11" s="266" customFormat="1" ht="12" customHeight="1">
      <c r="A219" s="325">
        <v>2583</v>
      </c>
      <c r="B219" s="335" t="s">
        <v>89</v>
      </c>
      <c r="C219" s="339">
        <v>762.5</v>
      </c>
      <c r="D219" s="326">
        <v>1000</v>
      </c>
      <c r="E219" s="338">
        <f t="shared" si="16"/>
        <v>0.76249999999999996</v>
      </c>
      <c r="F219" s="309"/>
      <c r="G219" s="326"/>
      <c r="H219" s="337">
        <f>E219</f>
        <v>0.76249999999999996</v>
      </c>
      <c r="I219" s="331">
        <v>0.05</v>
      </c>
      <c r="J219" s="326" t="s">
        <v>14</v>
      </c>
      <c r="K219" s="322" t="s">
        <v>16</v>
      </c>
    </row>
    <row r="220" spans="1:11" s="266" customFormat="1" ht="12" customHeight="1">
      <c r="A220" s="325">
        <v>2584</v>
      </c>
      <c r="B220" s="335" t="s">
        <v>90</v>
      </c>
      <c r="C220" s="298">
        <v>109</v>
      </c>
      <c r="D220" s="326">
        <v>1000</v>
      </c>
      <c r="E220" s="322">
        <f t="shared" si="16"/>
        <v>0.109</v>
      </c>
      <c r="F220" s="309">
        <v>172.5</v>
      </c>
      <c r="G220" s="326">
        <v>50</v>
      </c>
      <c r="H220" s="309">
        <f>F220/G220</f>
        <v>3.45</v>
      </c>
      <c r="I220" s="331">
        <v>0.05</v>
      </c>
      <c r="J220" s="326" t="s">
        <v>14</v>
      </c>
      <c r="K220" s="322" t="s">
        <v>16</v>
      </c>
    </row>
    <row r="221" spans="1:11" s="266" customFormat="1" ht="12" customHeight="1">
      <c r="A221" s="325">
        <v>2585</v>
      </c>
      <c r="B221" s="335" t="s">
        <v>91</v>
      </c>
      <c r="C221" s="298">
        <v>969</v>
      </c>
      <c r="D221" s="326">
        <v>1000</v>
      </c>
      <c r="E221" s="322">
        <f t="shared" si="16"/>
        <v>0.96899999999999997</v>
      </c>
      <c r="F221" s="309">
        <v>0.5</v>
      </c>
      <c r="G221" s="326">
        <v>50</v>
      </c>
      <c r="H221" s="309">
        <f>F221/G221</f>
        <v>0.01</v>
      </c>
      <c r="I221" s="331">
        <v>0.05</v>
      </c>
      <c r="J221" s="326" t="s">
        <v>14</v>
      </c>
      <c r="K221" s="322" t="s">
        <v>16</v>
      </c>
    </row>
    <row r="222" spans="1:11" s="266" customFormat="1" ht="12" customHeight="1">
      <c r="A222" s="325">
        <v>2586</v>
      </c>
      <c r="B222" s="335" t="s">
        <v>92</v>
      </c>
      <c r="C222" s="298">
        <v>841</v>
      </c>
      <c r="D222" s="326">
        <v>1000</v>
      </c>
      <c r="E222" s="322">
        <f t="shared" si="16"/>
        <v>0.84099999999999997</v>
      </c>
      <c r="F222" s="309"/>
      <c r="G222" s="326"/>
      <c r="H222" s="309">
        <f t="shared" ref="H222:H227" si="17">E222</f>
        <v>0.84099999999999997</v>
      </c>
      <c r="I222" s="331">
        <v>0.05</v>
      </c>
      <c r="J222" s="326" t="s">
        <v>14</v>
      </c>
      <c r="K222" s="322" t="s">
        <v>16</v>
      </c>
    </row>
    <row r="223" spans="1:11" ht="12" customHeight="1">
      <c r="A223" s="325">
        <v>2587</v>
      </c>
      <c r="B223" s="335" t="s">
        <v>93</v>
      </c>
      <c r="C223" s="298">
        <v>1000</v>
      </c>
      <c r="D223" s="326">
        <v>5000</v>
      </c>
      <c r="E223" s="322">
        <f t="shared" si="16"/>
        <v>0.2</v>
      </c>
      <c r="F223" s="309"/>
      <c r="G223" s="326"/>
      <c r="H223" s="309">
        <f t="shared" si="17"/>
        <v>0.2</v>
      </c>
      <c r="I223" s="331">
        <v>0.5</v>
      </c>
      <c r="J223" s="326" t="s">
        <v>18</v>
      </c>
      <c r="K223" s="322" t="s">
        <v>16</v>
      </c>
    </row>
    <row r="224" spans="1:11" ht="12" customHeight="1">
      <c r="A224" s="325">
        <v>2588</v>
      </c>
      <c r="B224" s="335" t="s">
        <v>94</v>
      </c>
      <c r="C224" s="298">
        <v>4400</v>
      </c>
      <c r="D224" s="326">
        <v>1000</v>
      </c>
      <c r="E224" s="322">
        <f t="shared" si="16"/>
        <v>4.4000000000000004</v>
      </c>
      <c r="F224" s="309"/>
      <c r="G224" s="326"/>
      <c r="H224" s="309">
        <f t="shared" si="17"/>
        <v>4.4000000000000004</v>
      </c>
      <c r="I224" s="331">
        <v>0.5</v>
      </c>
      <c r="J224" s="326" t="s">
        <v>18</v>
      </c>
      <c r="K224" s="322" t="s">
        <v>16</v>
      </c>
    </row>
    <row r="225" spans="1:11" ht="12" customHeight="1">
      <c r="A225" s="325">
        <v>2589</v>
      </c>
      <c r="B225" s="335" t="s">
        <v>95</v>
      </c>
      <c r="C225" s="298">
        <v>1.8</v>
      </c>
      <c r="D225" s="326">
        <v>1000</v>
      </c>
      <c r="E225" s="322">
        <f t="shared" si="16"/>
        <v>1.8E-3</v>
      </c>
      <c r="F225" s="309"/>
      <c r="G225" s="326"/>
      <c r="H225" s="309">
        <f t="shared" si="17"/>
        <v>1.8E-3</v>
      </c>
      <c r="I225" s="331">
        <v>0.05</v>
      </c>
      <c r="J225" s="326" t="s">
        <v>14</v>
      </c>
      <c r="K225" s="322" t="s">
        <v>16</v>
      </c>
    </row>
    <row r="226" spans="1:11" ht="12" customHeight="1">
      <c r="A226" s="325">
        <v>2590</v>
      </c>
      <c r="B226" s="335" t="s">
        <v>96</v>
      </c>
      <c r="C226" s="298">
        <v>100</v>
      </c>
      <c r="D226" s="326">
        <v>5000</v>
      </c>
      <c r="E226" s="322">
        <f t="shared" si="16"/>
        <v>0.02</v>
      </c>
      <c r="F226" s="309"/>
      <c r="G226" s="326"/>
      <c r="H226" s="309">
        <f t="shared" si="17"/>
        <v>0.02</v>
      </c>
      <c r="I226" s="331">
        <v>0.5</v>
      </c>
      <c r="J226" s="326" t="s">
        <v>18</v>
      </c>
      <c r="K226" s="322" t="s">
        <v>16</v>
      </c>
    </row>
    <row r="227" spans="1:11" ht="12" customHeight="1">
      <c r="A227" s="325">
        <v>2591</v>
      </c>
      <c r="B227" s="335" t="s">
        <v>97</v>
      </c>
      <c r="C227" s="298">
        <v>10000</v>
      </c>
      <c r="D227" s="326">
        <v>10000</v>
      </c>
      <c r="E227" s="322">
        <f t="shared" si="16"/>
        <v>1</v>
      </c>
      <c r="F227" s="309"/>
      <c r="G227" s="326"/>
      <c r="H227" s="309">
        <f t="shared" si="17"/>
        <v>1</v>
      </c>
      <c r="I227" s="331">
        <v>0.05</v>
      </c>
      <c r="J227" s="326" t="s">
        <v>14</v>
      </c>
      <c r="K227" s="318" t="s">
        <v>17</v>
      </c>
    </row>
    <row r="228" spans="1:11" s="336" customFormat="1" ht="12" customHeight="1">
      <c r="A228" s="325">
        <v>2592</v>
      </c>
      <c r="B228" s="335" t="s">
        <v>98</v>
      </c>
      <c r="C228" s="298">
        <v>100</v>
      </c>
      <c r="D228" s="326">
        <v>1000</v>
      </c>
      <c r="E228" s="322">
        <f t="shared" si="16"/>
        <v>0.1</v>
      </c>
      <c r="F228" s="309">
        <v>100</v>
      </c>
      <c r="G228" s="326">
        <v>50</v>
      </c>
      <c r="H228" s="309">
        <f>F228/G228</f>
        <v>2</v>
      </c>
      <c r="I228" s="331">
        <v>0.05</v>
      </c>
      <c r="J228" s="326" t="s">
        <v>14</v>
      </c>
      <c r="K228" s="322" t="s">
        <v>17</v>
      </c>
    </row>
    <row r="229" spans="1:11" s="336" customFormat="1" ht="12" customHeight="1">
      <c r="A229" s="325">
        <v>2593</v>
      </c>
      <c r="B229" s="335" t="s">
        <v>99</v>
      </c>
      <c r="C229" s="298">
        <v>209</v>
      </c>
      <c r="D229" s="326">
        <v>5000</v>
      </c>
      <c r="E229" s="322">
        <f t="shared" si="16"/>
        <v>4.1799999999999997E-2</v>
      </c>
      <c r="F229" s="309"/>
      <c r="G229" s="326"/>
      <c r="H229" s="309">
        <f>E229</f>
        <v>4.1799999999999997E-2</v>
      </c>
      <c r="I229" s="331">
        <v>1</v>
      </c>
      <c r="J229" s="326" t="s">
        <v>27</v>
      </c>
      <c r="K229" s="322" t="s">
        <v>16</v>
      </c>
    </row>
    <row r="230" spans="1:11" s="336" customFormat="1" ht="12" customHeight="1">
      <c r="A230" s="325">
        <v>2594</v>
      </c>
      <c r="B230" s="335" t="s">
        <v>198</v>
      </c>
      <c r="C230" s="298">
        <v>188</v>
      </c>
      <c r="D230" s="326">
        <v>5000</v>
      </c>
      <c r="E230" s="322">
        <f t="shared" si="16"/>
        <v>3.7600000000000001E-2</v>
      </c>
      <c r="F230" s="309"/>
      <c r="G230" s="326"/>
      <c r="H230" s="309">
        <f>E230</f>
        <v>3.7600000000000001E-2</v>
      </c>
      <c r="I230" s="331">
        <v>1</v>
      </c>
      <c r="J230" s="326" t="s">
        <v>27</v>
      </c>
      <c r="K230" s="322" t="s">
        <v>16</v>
      </c>
    </row>
    <row r="231" spans="1:11" s="336" customFormat="1" ht="12" customHeight="1">
      <c r="A231" s="325">
        <v>2595</v>
      </c>
      <c r="B231" s="335" t="s">
        <v>100</v>
      </c>
      <c r="C231" s="298">
        <v>600</v>
      </c>
      <c r="D231" s="326">
        <v>1000</v>
      </c>
      <c r="E231" s="322">
        <f t="shared" si="16"/>
        <v>0.6</v>
      </c>
      <c r="F231" s="309">
        <v>12.5</v>
      </c>
      <c r="G231" s="326">
        <v>50</v>
      </c>
      <c r="H231" s="309">
        <f>F231/G231</f>
        <v>0.25</v>
      </c>
      <c r="I231" s="331">
        <v>0.05</v>
      </c>
      <c r="J231" s="326" t="s">
        <v>14</v>
      </c>
      <c r="K231" s="322" t="s">
        <v>16</v>
      </c>
    </row>
    <row r="232" spans="1:11" s="336" customFormat="1" ht="12" customHeight="1">
      <c r="A232" s="325">
        <v>2596</v>
      </c>
      <c r="B232" s="335" t="s">
        <v>101</v>
      </c>
      <c r="C232" s="298">
        <v>490</v>
      </c>
      <c r="D232" s="326">
        <v>1000</v>
      </c>
      <c r="E232" s="322">
        <f t="shared" si="16"/>
        <v>0.49</v>
      </c>
      <c r="F232" s="309"/>
      <c r="G232" s="326"/>
      <c r="H232" s="309">
        <f>E232</f>
        <v>0.49</v>
      </c>
      <c r="I232" s="331">
        <v>0.05</v>
      </c>
      <c r="J232" s="326" t="s">
        <v>14</v>
      </c>
      <c r="K232" s="322" t="s">
        <v>16</v>
      </c>
    </row>
    <row r="233" spans="1:11" s="336" customFormat="1">
      <c r="A233" s="325">
        <v>2597</v>
      </c>
      <c r="B233" s="335" t="s">
        <v>197</v>
      </c>
      <c r="C233" s="298">
        <v>18</v>
      </c>
      <c r="D233" s="326">
        <v>1000</v>
      </c>
      <c r="E233" s="322">
        <f t="shared" si="16"/>
        <v>1.7999999999999999E-2</v>
      </c>
      <c r="F233" s="309">
        <v>3.3</v>
      </c>
      <c r="G233" s="326">
        <v>100</v>
      </c>
      <c r="H233" s="309">
        <f>F233/G233</f>
        <v>3.3000000000000002E-2</v>
      </c>
      <c r="I233" s="331">
        <v>0.05</v>
      </c>
      <c r="J233" s="326" t="s">
        <v>14</v>
      </c>
      <c r="K233" s="322" t="s">
        <v>16</v>
      </c>
    </row>
    <row r="234" spans="1:11" s="336" customFormat="1" ht="12" customHeight="1">
      <c r="A234" s="325">
        <v>2598</v>
      </c>
      <c r="B234" s="335" t="s">
        <v>102</v>
      </c>
      <c r="C234" s="298">
        <v>75</v>
      </c>
      <c r="D234" s="326">
        <v>1000</v>
      </c>
      <c r="E234" s="322">
        <f t="shared" si="16"/>
        <v>7.4999999999999997E-2</v>
      </c>
      <c r="F234" s="309">
        <v>5.6</v>
      </c>
      <c r="G234" s="326">
        <v>50</v>
      </c>
      <c r="H234" s="309">
        <f>F234/G234</f>
        <v>0.11199999999999999</v>
      </c>
      <c r="I234" s="331">
        <v>1</v>
      </c>
      <c r="J234" s="326" t="s">
        <v>27</v>
      </c>
      <c r="K234" s="322" t="s">
        <v>16</v>
      </c>
    </row>
    <row r="235" spans="1:11">
      <c r="A235" s="325">
        <v>2599</v>
      </c>
      <c r="B235" s="335" t="s">
        <v>103</v>
      </c>
      <c r="C235" s="331">
        <v>100</v>
      </c>
      <c r="D235" s="326">
        <v>1000</v>
      </c>
      <c r="E235" s="330">
        <f t="shared" si="16"/>
        <v>0.1</v>
      </c>
      <c r="F235" s="329">
        <v>120</v>
      </c>
      <c r="G235" s="326">
        <v>100</v>
      </c>
      <c r="H235" s="328">
        <f>F235/G235</f>
        <v>1.2</v>
      </c>
      <c r="I235" s="331">
        <v>0.5</v>
      </c>
      <c r="J235" s="326" t="s">
        <v>18</v>
      </c>
      <c r="K235" s="322" t="s">
        <v>16</v>
      </c>
    </row>
    <row r="236" spans="1:11">
      <c r="A236" s="325">
        <v>2600</v>
      </c>
      <c r="B236" s="335" t="s">
        <v>104</v>
      </c>
      <c r="C236" s="331">
        <v>120</v>
      </c>
      <c r="D236" s="326">
        <v>1000</v>
      </c>
      <c r="E236" s="330">
        <f t="shared" si="16"/>
        <v>0.12</v>
      </c>
      <c r="F236" s="329">
        <v>120</v>
      </c>
      <c r="G236" s="326">
        <v>100</v>
      </c>
      <c r="H236" s="328">
        <f>F236/G236</f>
        <v>1.2</v>
      </c>
      <c r="I236" s="331">
        <v>1</v>
      </c>
      <c r="J236" s="326" t="s">
        <v>27</v>
      </c>
      <c r="K236" s="322" t="s">
        <v>16</v>
      </c>
    </row>
    <row r="237" spans="1:11">
      <c r="A237" s="325">
        <v>2601</v>
      </c>
      <c r="B237" s="335" t="s">
        <v>105</v>
      </c>
      <c r="C237" s="331">
        <v>120</v>
      </c>
      <c r="D237" s="326">
        <v>1000</v>
      </c>
      <c r="E237" s="330">
        <f t="shared" si="16"/>
        <v>0.12</v>
      </c>
      <c r="F237" s="329">
        <v>120</v>
      </c>
      <c r="G237" s="326">
        <v>100</v>
      </c>
      <c r="H237" s="328">
        <f>F237/G237</f>
        <v>1.2</v>
      </c>
      <c r="I237" s="331">
        <v>0.5</v>
      </c>
      <c r="J237" s="326" t="s">
        <v>18</v>
      </c>
      <c r="K237" s="322" t="s">
        <v>16</v>
      </c>
    </row>
    <row r="238" spans="1:11">
      <c r="A238" s="325">
        <v>2602</v>
      </c>
      <c r="B238" s="335" t="s">
        <v>106</v>
      </c>
      <c r="C238" s="331">
        <v>38</v>
      </c>
      <c r="D238" s="326">
        <v>1000</v>
      </c>
      <c r="E238" s="330">
        <f t="shared" si="16"/>
        <v>3.7999999999999999E-2</v>
      </c>
      <c r="F238" s="329"/>
      <c r="G238" s="326"/>
      <c r="H238" s="328">
        <f>E238</f>
        <v>3.7999999999999999E-2</v>
      </c>
      <c r="I238" s="331">
        <v>1</v>
      </c>
      <c r="J238" s="326" t="s">
        <v>27</v>
      </c>
      <c r="K238" s="322" t="s">
        <v>16</v>
      </c>
    </row>
    <row r="239" spans="1:11">
      <c r="A239" s="325">
        <v>2603</v>
      </c>
      <c r="B239" s="335" t="s">
        <v>418</v>
      </c>
      <c r="C239" s="331">
        <v>100</v>
      </c>
      <c r="D239" s="326">
        <v>5000</v>
      </c>
      <c r="E239" s="330">
        <f t="shared" ref="E239:E270" si="18">C239/D239</f>
        <v>0.02</v>
      </c>
      <c r="F239" s="329"/>
      <c r="G239" s="326"/>
      <c r="H239" s="328">
        <f>E239</f>
        <v>0.02</v>
      </c>
      <c r="I239" s="331">
        <v>1</v>
      </c>
      <c r="J239" s="326" t="s">
        <v>27</v>
      </c>
      <c r="K239" s="322" t="s">
        <v>15</v>
      </c>
    </row>
    <row r="240" spans="1:11">
      <c r="A240" s="325">
        <v>2604</v>
      </c>
      <c r="B240" s="335" t="s">
        <v>107</v>
      </c>
      <c r="C240" s="331">
        <v>13</v>
      </c>
      <c r="D240" s="326">
        <v>5000</v>
      </c>
      <c r="E240" s="330">
        <f t="shared" si="18"/>
        <v>2.5999999999999999E-3</v>
      </c>
      <c r="F240" s="329"/>
      <c r="G240" s="326"/>
      <c r="H240" s="328">
        <f>E240</f>
        <v>2.5999999999999999E-3</v>
      </c>
      <c r="I240" s="331">
        <v>1</v>
      </c>
      <c r="J240" s="326" t="s">
        <v>16</v>
      </c>
      <c r="K240" s="322" t="s">
        <v>16</v>
      </c>
    </row>
    <row r="241" spans="1:11">
      <c r="A241" s="325">
        <v>2605</v>
      </c>
      <c r="B241" s="335" t="s">
        <v>108</v>
      </c>
      <c r="C241" s="298">
        <v>40.700000000000003</v>
      </c>
      <c r="D241" s="326">
        <v>1000</v>
      </c>
      <c r="E241" s="322">
        <f t="shared" si="18"/>
        <v>4.07E-2</v>
      </c>
      <c r="F241" s="309"/>
      <c r="G241" s="326"/>
      <c r="H241" s="309">
        <f>E241</f>
        <v>4.07E-2</v>
      </c>
      <c r="I241" s="331">
        <v>0.05</v>
      </c>
      <c r="J241" s="326" t="s">
        <v>14</v>
      </c>
      <c r="K241" s="322" t="s">
        <v>16</v>
      </c>
    </row>
    <row r="242" spans="1:11">
      <c r="A242" s="325">
        <v>2606</v>
      </c>
      <c r="B242" s="335" t="s">
        <v>109</v>
      </c>
      <c r="C242" s="331">
        <v>528</v>
      </c>
      <c r="D242" s="326">
        <v>1000</v>
      </c>
      <c r="E242" s="330">
        <f t="shared" si="18"/>
        <v>0.52800000000000002</v>
      </c>
      <c r="F242" s="309"/>
      <c r="G242" s="326"/>
      <c r="H242" s="309">
        <f>E242</f>
        <v>0.52800000000000002</v>
      </c>
      <c r="I242" s="331">
        <v>0.05</v>
      </c>
      <c r="J242" s="326" t="s">
        <v>14</v>
      </c>
      <c r="K242" s="322" t="s">
        <v>15</v>
      </c>
    </row>
    <row r="243" spans="1:11">
      <c r="A243" s="325">
        <v>2607</v>
      </c>
      <c r="B243" s="335" t="s">
        <v>195</v>
      </c>
      <c r="C243" s="331">
        <v>39</v>
      </c>
      <c r="D243" s="326">
        <v>1000</v>
      </c>
      <c r="E243" s="330">
        <f t="shared" si="18"/>
        <v>3.9E-2</v>
      </c>
      <c r="F243" s="309">
        <v>4.3</v>
      </c>
      <c r="G243" s="326">
        <v>100</v>
      </c>
      <c r="H243" s="309">
        <f>+F243/G243</f>
        <v>4.2999999999999997E-2</v>
      </c>
      <c r="I243" s="331">
        <v>0.5</v>
      </c>
      <c r="J243" s="326" t="s">
        <v>18</v>
      </c>
      <c r="K243" s="322" t="s">
        <v>16</v>
      </c>
    </row>
    <row r="244" spans="1:11">
      <c r="A244" s="325">
        <v>2608</v>
      </c>
      <c r="B244" s="335" t="s">
        <v>194</v>
      </c>
      <c r="C244" s="331">
        <v>100</v>
      </c>
      <c r="D244" s="326">
        <v>1000</v>
      </c>
      <c r="E244" s="330">
        <f t="shared" si="18"/>
        <v>0.1</v>
      </c>
      <c r="F244" s="329">
        <v>100</v>
      </c>
      <c r="G244" s="326">
        <v>10</v>
      </c>
      <c r="H244" s="328">
        <f>+F244/G244</f>
        <v>10</v>
      </c>
      <c r="I244" s="331">
        <v>0.05</v>
      </c>
      <c r="J244" s="326" t="s">
        <v>14</v>
      </c>
      <c r="K244" s="322" t="s">
        <v>17</v>
      </c>
    </row>
    <row r="245" spans="1:11">
      <c r="A245" s="325">
        <v>2609</v>
      </c>
      <c r="B245" s="334" t="s">
        <v>193</v>
      </c>
      <c r="C245" s="331">
        <v>100</v>
      </c>
      <c r="D245" s="326">
        <v>1000</v>
      </c>
      <c r="E245" s="330">
        <f t="shared" si="18"/>
        <v>0.1</v>
      </c>
      <c r="F245" s="329">
        <v>100</v>
      </c>
      <c r="G245" s="326">
        <v>50</v>
      </c>
      <c r="H245" s="328">
        <f>F245/G245</f>
        <v>2</v>
      </c>
      <c r="I245" s="331">
        <v>1</v>
      </c>
      <c r="J245" s="326" t="s">
        <v>27</v>
      </c>
      <c r="K245" s="322" t="s">
        <v>16</v>
      </c>
    </row>
    <row r="246" spans="1:11">
      <c r="A246" s="325">
        <v>2610</v>
      </c>
      <c r="B246" s="332" t="s">
        <v>192</v>
      </c>
      <c r="C246" s="331">
        <v>100</v>
      </c>
      <c r="D246" s="326">
        <v>1000</v>
      </c>
      <c r="E246" s="330">
        <f t="shared" si="18"/>
        <v>0.1</v>
      </c>
      <c r="F246" s="329"/>
      <c r="G246" s="326"/>
      <c r="H246" s="328">
        <v>0.1</v>
      </c>
      <c r="I246" s="331">
        <v>0.05</v>
      </c>
      <c r="J246" s="326" t="s">
        <v>14</v>
      </c>
      <c r="K246" s="322" t="s">
        <v>16</v>
      </c>
    </row>
    <row r="247" spans="1:11">
      <c r="A247" s="325">
        <v>2611</v>
      </c>
      <c r="B247" s="327" t="s">
        <v>191</v>
      </c>
      <c r="C247" s="331">
        <v>100</v>
      </c>
      <c r="D247" s="326">
        <v>1000</v>
      </c>
      <c r="E247" s="330">
        <f t="shared" si="18"/>
        <v>0.1</v>
      </c>
      <c r="F247" s="329"/>
      <c r="G247" s="326"/>
      <c r="H247" s="328">
        <v>0.1</v>
      </c>
      <c r="I247" s="331">
        <v>1</v>
      </c>
      <c r="J247" s="326" t="s">
        <v>27</v>
      </c>
      <c r="K247" s="322" t="s">
        <v>16</v>
      </c>
    </row>
    <row r="248" spans="1:11">
      <c r="A248" s="325">
        <v>2612</v>
      </c>
      <c r="B248" s="333" t="s">
        <v>190</v>
      </c>
      <c r="C248" s="331">
        <v>100</v>
      </c>
      <c r="D248" s="326">
        <v>1000</v>
      </c>
      <c r="E248" s="330">
        <f t="shared" si="18"/>
        <v>0.1</v>
      </c>
      <c r="F248" s="329"/>
      <c r="G248" s="326"/>
      <c r="H248" s="328">
        <v>0.1</v>
      </c>
      <c r="I248" s="331">
        <v>1</v>
      </c>
      <c r="J248" s="326" t="s">
        <v>27</v>
      </c>
      <c r="K248" s="322" t="s">
        <v>16</v>
      </c>
    </row>
    <row r="249" spans="1:11">
      <c r="A249" s="325">
        <v>2613</v>
      </c>
      <c r="B249" s="333" t="s">
        <v>189</v>
      </c>
      <c r="C249" s="331">
        <v>100</v>
      </c>
      <c r="D249" s="326">
        <v>1000</v>
      </c>
      <c r="E249" s="330">
        <f t="shared" si="18"/>
        <v>0.1</v>
      </c>
      <c r="F249" s="329"/>
      <c r="G249" s="326"/>
      <c r="H249" s="328">
        <v>0.1</v>
      </c>
      <c r="I249" s="331">
        <v>1</v>
      </c>
      <c r="J249" s="326" t="s">
        <v>27</v>
      </c>
      <c r="K249" s="322" t="s">
        <v>16</v>
      </c>
    </row>
    <row r="250" spans="1:11">
      <c r="A250" s="325">
        <v>2614</v>
      </c>
      <c r="B250" s="332" t="s">
        <v>188</v>
      </c>
      <c r="C250" s="331">
        <v>100</v>
      </c>
      <c r="D250" s="326">
        <v>1000</v>
      </c>
      <c r="E250" s="330">
        <f t="shared" si="18"/>
        <v>0.1</v>
      </c>
      <c r="F250" s="329"/>
      <c r="G250" s="326"/>
      <c r="H250" s="328">
        <v>0.1</v>
      </c>
      <c r="I250" s="331">
        <v>1</v>
      </c>
      <c r="J250" s="326" t="s">
        <v>27</v>
      </c>
      <c r="K250" s="322" t="s">
        <v>16</v>
      </c>
    </row>
    <row r="251" spans="1:11">
      <c r="A251" s="325">
        <v>2615</v>
      </c>
      <c r="B251" s="327" t="s">
        <v>222</v>
      </c>
      <c r="C251" s="331">
        <v>0.59</v>
      </c>
      <c r="D251" s="326">
        <v>5000</v>
      </c>
      <c r="E251" s="330">
        <f t="shared" si="18"/>
        <v>1.18E-4</v>
      </c>
      <c r="F251" s="329"/>
      <c r="G251" s="326"/>
      <c r="H251" s="328">
        <f>E251</f>
        <v>1.18E-4</v>
      </c>
      <c r="I251" s="298">
        <v>0.05</v>
      </c>
      <c r="J251" s="326" t="s">
        <v>14</v>
      </c>
      <c r="K251" s="322" t="s">
        <v>16</v>
      </c>
    </row>
    <row r="252" spans="1:11">
      <c r="A252" s="325">
        <v>2616</v>
      </c>
      <c r="B252" s="327" t="s">
        <v>370</v>
      </c>
      <c r="C252" s="298">
        <v>7.4</v>
      </c>
      <c r="D252" s="326">
        <v>1000</v>
      </c>
      <c r="E252" s="322">
        <f t="shared" si="18"/>
        <v>7.4000000000000003E-3</v>
      </c>
      <c r="F252" s="309"/>
      <c r="G252" s="326"/>
      <c r="H252" s="309">
        <f>E252</f>
        <v>7.4000000000000003E-3</v>
      </c>
      <c r="I252" s="298">
        <v>0.05</v>
      </c>
      <c r="J252" s="326" t="s">
        <v>14</v>
      </c>
      <c r="K252" s="318" t="s">
        <v>17</v>
      </c>
    </row>
    <row r="253" spans="1:11">
      <c r="A253" s="325">
        <v>2617</v>
      </c>
      <c r="B253" s="327" t="s">
        <v>371</v>
      </c>
      <c r="C253" s="298">
        <v>100</v>
      </c>
      <c r="D253" s="326">
        <v>5000</v>
      </c>
      <c r="E253" s="322">
        <f t="shared" si="18"/>
        <v>0.02</v>
      </c>
      <c r="F253" s="309"/>
      <c r="G253" s="326"/>
      <c r="H253" s="309">
        <f>E253</f>
        <v>0.02</v>
      </c>
      <c r="I253" s="298">
        <v>0.05</v>
      </c>
      <c r="J253" s="326" t="s">
        <v>14</v>
      </c>
      <c r="K253" s="322" t="s">
        <v>16</v>
      </c>
    </row>
    <row r="254" spans="1:11">
      <c r="A254" s="325">
        <v>2618</v>
      </c>
      <c r="B254" s="327" t="s">
        <v>372</v>
      </c>
      <c r="C254" s="298">
        <v>100</v>
      </c>
      <c r="D254" s="326">
        <v>1000</v>
      </c>
      <c r="E254" s="322">
        <f t="shared" si="18"/>
        <v>0.1</v>
      </c>
      <c r="F254" s="309"/>
      <c r="G254" s="326"/>
      <c r="H254" s="309">
        <f>E254</f>
        <v>0.1</v>
      </c>
      <c r="I254" s="298">
        <v>0.05</v>
      </c>
      <c r="J254" s="326" t="s">
        <v>14</v>
      </c>
      <c r="K254" s="322" t="s">
        <v>16</v>
      </c>
    </row>
    <row r="255" spans="1:11">
      <c r="A255" s="325">
        <v>2619</v>
      </c>
      <c r="B255" s="327" t="s">
        <v>373</v>
      </c>
      <c r="C255" s="298">
        <v>2.2000000000000002</v>
      </c>
      <c r="D255" s="326">
        <v>1000</v>
      </c>
      <c r="E255" s="322">
        <f t="shared" si="18"/>
        <v>2.2000000000000001E-3</v>
      </c>
      <c r="F255" s="309"/>
      <c r="G255" s="326"/>
      <c r="H255" s="309">
        <f>E255</f>
        <v>2.2000000000000001E-3</v>
      </c>
      <c r="I255" s="298">
        <v>0.05</v>
      </c>
      <c r="J255" s="326" t="s">
        <v>14</v>
      </c>
      <c r="K255" s="322" t="s">
        <v>17</v>
      </c>
    </row>
    <row r="256" spans="1:11">
      <c r="A256" s="325">
        <v>2620</v>
      </c>
      <c r="B256" s="292" t="s">
        <v>374</v>
      </c>
      <c r="C256" s="298">
        <v>100</v>
      </c>
      <c r="D256" s="326">
        <v>1000</v>
      </c>
      <c r="E256" s="322">
        <f t="shared" si="18"/>
        <v>0.1</v>
      </c>
      <c r="F256" s="309">
        <v>100</v>
      </c>
      <c r="G256" s="326">
        <v>50</v>
      </c>
      <c r="H256" s="309">
        <f>+F256/G256</f>
        <v>2</v>
      </c>
      <c r="I256" s="298">
        <v>0.05</v>
      </c>
      <c r="J256" s="326" t="s">
        <v>14</v>
      </c>
      <c r="K256" s="318" t="s">
        <v>17</v>
      </c>
    </row>
    <row r="257" spans="1:11" ht="12.75">
      <c r="A257" s="325">
        <v>2621</v>
      </c>
      <c r="B257" s="302" t="s">
        <v>375</v>
      </c>
      <c r="C257" s="324">
        <v>100</v>
      </c>
      <c r="D257" s="304">
        <v>1000</v>
      </c>
      <c r="E257" s="322">
        <f t="shared" si="18"/>
        <v>0.1</v>
      </c>
      <c r="F257" s="301"/>
      <c r="G257" s="297"/>
      <c r="H257" s="309">
        <f>E257</f>
        <v>0.1</v>
      </c>
      <c r="I257" s="295">
        <v>1</v>
      </c>
      <c r="J257" s="294" t="s">
        <v>27</v>
      </c>
      <c r="K257" s="300" t="s">
        <v>15</v>
      </c>
    </row>
    <row r="258" spans="1:11" ht="12.75">
      <c r="A258" s="293">
        <v>2622</v>
      </c>
      <c r="B258" s="323" t="s">
        <v>417</v>
      </c>
      <c r="C258" s="298">
        <v>60.2</v>
      </c>
      <c r="D258" s="297">
        <v>1000</v>
      </c>
      <c r="E258" s="322">
        <v>6.0200000000000004E-2</v>
      </c>
      <c r="F258" s="301">
        <v>1.5</v>
      </c>
      <c r="G258" s="297">
        <v>50</v>
      </c>
      <c r="H258" s="309">
        <v>0.03</v>
      </c>
      <c r="I258" s="295">
        <v>0.5</v>
      </c>
      <c r="J258" s="294" t="s">
        <v>18</v>
      </c>
      <c r="K258" s="300" t="s">
        <v>16</v>
      </c>
    </row>
    <row r="259" spans="1:11" ht="12.75">
      <c r="A259" s="293">
        <v>2623</v>
      </c>
      <c r="B259" s="323" t="s">
        <v>416</v>
      </c>
      <c r="C259" s="298">
        <v>100</v>
      </c>
      <c r="D259" s="297">
        <v>5000</v>
      </c>
      <c r="E259" s="322">
        <v>0.02</v>
      </c>
      <c r="F259" s="301"/>
      <c r="G259" s="297"/>
      <c r="H259" s="309">
        <v>0.02</v>
      </c>
      <c r="I259" s="295">
        <v>0.05</v>
      </c>
      <c r="J259" s="294" t="s">
        <v>14</v>
      </c>
      <c r="K259" s="300" t="s">
        <v>16</v>
      </c>
    </row>
    <row r="260" spans="1:11" ht="12.75">
      <c r="A260" s="293">
        <v>2624</v>
      </c>
      <c r="B260" s="323" t="s">
        <v>415</v>
      </c>
      <c r="C260" s="298">
        <v>100</v>
      </c>
      <c r="D260" s="297">
        <v>1000</v>
      </c>
      <c r="E260" s="322">
        <v>0.1</v>
      </c>
      <c r="F260" s="301"/>
      <c r="G260" s="297"/>
      <c r="H260" s="309">
        <v>0.1</v>
      </c>
      <c r="I260" s="295">
        <v>0.15</v>
      </c>
      <c r="J260" s="294" t="s">
        <v>14</v>
      </c>
      <c r="K260" s="300" t="s">
        <v>16</v>
      </c>
    </row>
    <row r="261" spans="1:11" ht="12.75">
      <c r="A261" s="293">
        <v>2625</v>
      </c>
      <c r="B261" s="323" t="s">
        <v>414</v>
      </c>
      <c r="C261" s="298">
        <v>100</v>
      </c>
      <c r="D261" s="297">
        <v>1000</v>
      </c>
      <c r="E261" s="322">
        <v>0.1</v>
      </c>
      <c r="F261" s="301"/>
      <c r="G261" s="297"/>
      <c r="H261" s="309">
        <v>0.1</v>
      </c>
      <c r="I261" s="295">
        <v>0.05</v>
      </c>
      <c r="J261" s="294" t="s">
        <v>14</v>
      </c>
      <c r="K261" s="300" t="s">
        <v>16</v>
      </c>
    </row>
    <row r="262" spans="1:11" ht="12.75">
      <c r="A262" s="293">
        <v>2626</v>
      </c>
      <c r="B262" s="323" t="s">
        <v>413</v>
      </c>
      <c r="C262" s="298">
        <v>500</v>
      </c>
      <c r="D262" s="297">
        <v>1000</v>
      </c>
      <c r="E262" s="322">
        <v>0.5</v>
      </c>
      <c r="F262" s="301">
        <v>5477</v>
      </c>
      <c r="G262" s="297">
        <v>100</v>
      </c>
      <c r="H262" s="309">
        <v>54.77</v>
      </c>
      <c r="I262" s="295">
        <v>0.05</v>
      </c>
      <c r="J262" s="294" t="s">
        <v>14</v>
      </c>
      <c r="K262" s="300" t="s">
        <v>16</v>
      </c>
    </row>
    <row r="263" spans="1:11" ht="12.75">
      <c r="A263" s="293">
        <v>2627</v>
      </c>
      <c r="B263" s="323" t="s">
        <v>412</v>
      </c>
      <c r="C263" s="298">
        <v>429</v>
      </c>
      <c r="D263" s="297">
        <v>1000</v>
      </c>
      <c r="E263" s="322">
        <v>0.42899999999999999</v>
      </c>
      <c r="F263" s="301"/>
      <c r="G263" s="297"/>
      <c r="H263" s="309">
        <v>0.42899999999999999</v>
      </c>
      <c r="I263" s="295">
        <v>0.05</v>
      </c>
      <c r="J263" s="294" t="s">
        <v>14</v>
      </c>
      <c r="K263" s="300" t="s">
        <v>16</v>
      </c>
    </row>
    <row r="264" spans="1:11" ht="12.75">
      <c r="A264" s="293">
        <v>2628</v>
      </c>
      <c r="B264" s="323" t="s">
        <v>411</v>
      </c>
      <c r="C264" s="298">
        <v>7417</v>
      </c>
      <c r="D264" s="297">
        <v>1000</v>
      </c>
      <c r="E264" s="322">
        <v>7.4169999999999998</v>
      </c>
      <c r="F264" s="301"/>
      <c r="G264" s="297"/>
      <c r="H264" s="309">
        <v>7.4169999999999998</v>
      </c>
      <c r="I264" s="295">
        <v>0.05</v>
      </c>
      <c r="J264" s="294" t="s">
        <v>14</v>
      </c>
      <c r="K264" s="300" t="s">
        <v>16</v>
      </c>
    </row>
    <row r="265" spans="1:11" ht="12.75">
      <c r="A265" s="293">
        <v>2629</v>
      </c>
      <c r="B265" s="323" t="s">
        <v>410</v>
      </c>
      <c r="C265" s="298">
        <v>100</v>
      </c>
      <c r="D265" s="297">
        <v>1000</v>
      </c>
      <c r="E265" s="322">
        <v>0.1</v>
      </c>
      <c r="F265" s="301">
        <v>1</v>
      </c>
      <c r="G265" s="297">
        <v>50</v>
      </c>
      <c r="H265" s="309">
        <v>0.02</v>
      </c>
      <c r="I265" s="295">
        <v>0.05</v>
      </c>
      <c r="J265" s="294" t="s">
        <v>14</v>
      </c>
      <c r="K265" s="300" t="s">
        <v>17</v>
      </c>
    </row>
    <row r="266" spans="1:11" ht="12.75">
      <c r="A266" s="293">
        <v>2630</v>
      </c>
      <c r="B266" s="323" t="s">
        <v>409</v>
      </c>
      <c r="C266" s="298">
        <v>100</v>
      </c>
      <c r="D266" s="297">
        <v>1000</v>
      </c>
      <c r="E266" s="322">
        <v>0.1</v>
      </c>
      <c r="F266" s="301">
        <v>8.8000000000000005E-3</v>
      </c>
      <c r="G266" s="297">
        <v>10</v>
      </c>
      <c r="H266" s="309">
        <v>8.8000000000000003E-4</v>
      </c>
      <c r="I266" s="295">
        <v>1</v>
      </c>
      <c r="J266" s="294" t="s">
        <v>27</v>
      </c>
      <c r="K266" s="300" t="s">
        <v>16</v>
      </c>
    </row>
    <row r="267" spans="1:11" ht="12.75">
      <c r="A267" s="293">
        <v>2631</v>
      </c>
      <c r="B267" s="323" t="s">
        <v>408</v>
      </c>
      <c r="C267" s="298">
        <v>100</v>
      </c>
      <c r="D267" s="297">
        <v>5000</v>
      </c>
      <c r="E267" s="322">
        <v>0.02</v>
      </c>
      <c r="F267" s="301">
        <v>1.1199999999999999E-3</v>
      </c>
      <c r="G267" s="297">
        <v>10</v>
      </c>
      <c r="H267" s="309">
        <v>1.1199999999999998E-4</v>
      </c>
      <c r="I267" s="295">
        <v>0.05</v>
      </c>
      <c r="J267" s="294" t="s">
        <v>14</v>
      </c>
      <c r="K267" s="300" t="s">
        <v>15</v>
      </c>
    </row>
    <row r="268" spans="1:11" ht="12.75">
      <c r="A268" s="293">
        <v>2632</v>
      </c>
      <c r="B268" s="323" t="s">
        <v>407</v>
      </c>
      <c r="C268" s="298">
        <v>100</v>
      </c>
      <c r="D268" s="297">
        <v>1000</v>
      </c>
      <c r="E268" s="322">
        <v>0.1</v>
      </c>
      <c r="F268" s="301">
        <v>100</v>
      </c>
      <c r="G268" s="297">
        <v>50</v>
      </c>
      <c r="H268" s="309">
        <v>2</v>
      </c>
      <c r="I268" s="295">
        <v>1</v>
      </c>
      <c r="J268" s="294" t="s">
        <v>27</v>
      </c>
      <c r="K268" s="300" t="s">
        <v>15</v>
      </c>
    </row>
    <row r="269" spans="1:11">
      <c r="A269" s="321">
        <v>2633</v>
      </c>
      <c r="B269" s="320" t="s">
        <v>406</v>
      </c>
      <c r="C269" s="299">
        <v>1</v>
      </c>
      <c r="D269" s="319">
        <v>10000</v>
      </c>
      <c r="E269" s="318">
        <f t="shared" ref="E269:E282" si="19">C269/D269</f>
        <v>1E-4</v>
      </c>
      <c r="F269" s="299"/>
      <c r="G269" s="319"/>
      <c r="H269" s="318">
        <f>E269</f>
        <v>1E-4</v>
      </c>
      <c r="I269" s="299">
        <v>0.5</v>
      </c>
      <c r="J269" s="319" t="s">
        <v>18</v>
      </c>
      <c r="K269" s="318" t="s">
        <v>16</v>
      </c>
    </row>
    <row r="270" spans="1:11" ht="12.75">
      <c r="A270" s="317">
        <v>2634</v>
      </c>
      <c r="B270" s="316" t="s">
        <v>405</v>
      </c>
      <c r="C270" s="315">
        <v>54</v>
      </c>
      <c r="D270" s="311">
        <v>1000</v>
      </c>
      <c r="E270" s="310">
        <f t="shared" si="19"/>
        <v>5.3999999999999999E-2</v>
      </c>
      <c r="F270" s="314">
        <v>100</v>
      </c>
      <c r="G270" s="314">
        <v>50</v>
      </c>
      <c r="H270" s="313">
        <f>+F270/G270</f>
        <v>2</v>
      </c>
      <c r="I270" s="312">
        <v>0.05</v>
      </c>
      <c r="J270" s="311" t="s">
        <v>14</v>
      </c>
      <c r="K270" s="310" t="s">
        <v>16</v>
      </c>
    </row>
    <row r="271" spans="1:11" ht="12.75">
      <c r="A271" s="299">
        <v>2635</v>
      </c>
      <c r="B271" s="292" t="s">
        <v>404</v>
      </c>
      <c r="C271" s="298">
        <v>100</v>
      </c>
      <c r="D271" s="294">
        <v>10000</v>
      </c>
      <c r="E271" s="290">
        <f t="shared" si="19"/>
        <v>0.01</v>
      </c>
      <c r="F271" s="297"/>
      <c r="G271" s="297"/>
      <c r="H271" s="309">
        <f>E271</f>
        <v>0.01</v>
      </c>
      <c r="I271" s="295">
        <v>1</v>
      </c>
      <c r="J271" s="294" t="s">
        <v>27</v>
      </c>
      <c r="K271" s="290" t="s">
        <v>16</v>
      </c>
    </row>
    <row r="272" spans="1:11" ht="12.75">
      <c r="A272" s="299">
        <v>2636</v>
      </c>
      <c r="B272" s="292" t="s">
        <v>403</v>
      </c>
      <c r="C272" s="298">
        <v>100</v>
      </c>
      <c r="D272" s="294">
        <v>1000</v>
      </c>
      <c r="E272" s="290">
        <f t="shared" si="19"/>
        <v>0.1</v>
      </c>
      <c r="F272" s="297"/>
      <c r="G272" s="297"/>
      <c r="H272" s="309">
        <f>E272</f>
        <v>0.1</v>
      </c>
      <c r="I272" s="295">
        <v>0.05</v>
      </c>
      <c r="J272" s="294" t="s">
        <v>14</v>
      </c>
      <c r="K272" s="290" t="s">
        <v>16</v>
      </c>
    </row>
    <row r="273" spans="1:11" ht="12.75">
      <c r="A273" s="299">
        <v>2637</v>
      </c>
      <c r="B273" s="292" t="s">
        <v>402</v>
      </c>
      <c r="C273" s="298">
        <v>10.7</v>
      </c>
      <c r="D273" s="294">
        <v>1000</v>
      </c>
      <c r="E273" s="290">
        <f t="shared" si="19"/>
        <v>1.0699999999999999E-2</v>
      </c>
      <c r="F273" s="297"/>
      <c r="G273" s="297"/>
      <c r="H273" s="309">
        <f>E273</f>
        <v>1.0699999999999999E-2</v>
      </c>
      <c r="I273" s="295">
        <v>0.05</v>
      </c>
      <c r="J273" s="294" t="s">
        <v>14</v>
      </c>
      <c r="K273" s="290" t="s">
        <v>16</v>
      </c>
    </row>
    <row r="274" spans="1:11" ht="12.75">
      <c r="A274" s="299">
        <v>2638</v>
      </c>
      <c r="B274" s="292" t="s">
        <v>401</v>
      </c>
      <c r="C274" s="298">
        <v>100</v>
      </c>
      <c r="D274" s="294">
        <v>1000</v>
      </c>
      <c r="E274" s="290">
        <f t="shared" si="19"/>
        <v>0.1</v>
      </c>
      <c r="F274" s="297"/>
      <c r="G274" s="297"/>
      <c r="H274" s="309">
        <f>E274</f>
        <v>0.1</v>
      </c>
      <c r="I274" s="295">
        <v>0.05</v>
      </c>
      <c r="J274" s="294" t="s">
        <v>14</v>
      </c>
      <c r="K274" s="290" t="s">
        <v>16</v>
      </c>
    </row>
    <row r="275" spans="1:11" ht="12.75">
      <c r="A275" s="299">
        <v>2639</v>
      </c>
      <c r="B275" s="292" t="s">
        <v>400</v>
      </c>
      <c r="C275" s="298">
        <v>1000</v>
      </c>
      <c r="D275" s="294">
        <v>1000</v>
      </c>
      <c r="E275" s="290">
        <f t="shared" si="19"/>
        <v>1</v>
      </c>
      <c r="F275" s="297"/>
      <c r="G275" s="297"/>
      <c r="H275" s="309">
        <f>E275</f>
        <v>1</v>
      </c>
      <c r="I275" s="295">
        <v>0.05</v>
      </c>
      <c r="J275" s="294" t="s">
        <v>14</v>
      </c>
      <c r="K275" s="290" t="s">
        <v>16</v>
      </c>
    </row>
    <row r="276" spans="1:11" ht="12.75">
      <c r="A276" s="299">
        <v>2640</v>
      </c>
      <c r="B276" s="292" t="s">
        <v>399</v>
      </c>
      <c r="C276" s="298">
        <v>0.35699999999999998</v>
      </c>
      <c r="D276" s="294">
        <v>1000</v>
      </c>
      <c r="E276" s="290">
        <f t="shared" si="19"/>
        <v>3.57E-4</v>
      </c>
      <c r="F276" s="297">
        <v>7.1499999999999994E-2</v>
      </c>
      <c r="G276" s="297">
        <v>100</v>
      </c>
      <c r="H276" s="309">
        <f>+F276/G276</f>
        <v>7.1499999999999992E-4</v>
      </c>
      <c r="I276" s="295">
        <v>1</v>
      </c>
      <c r="J276" s="294" t="s">
        <v>16</v>
      </c>
      <c r="K276" s="290" t="s">
        <v>16</v>
      </c>
    </row>
    <row r="277" spans="1:11" ht="12.75">
      <c r="A277" s="293">
        <v>2641</v>
      </c>
      <c r="B277" s="302" t="s">
        <v>398</v>
      </c>
      <c r="C277" s="298">
        <v>100</v>
      </c>
      <c r="D277" s="294">
        <v>1000</v>
      </c>
      <c r="E277" s="290">
        <f t="shared" si="19"/>
        <v>0.1</v>
      </c>
      <c r="F277" s="308"/>
      <c r="G277" s="307"/>
      <c r="H277" s="306">
        <f>E277</f>
        <v>0.1</v>
      </c>
      <c r="I277" s="305">
        <v>0.05</v>
      </c>
      <c r="J277" s="304" t="s">
        <v>14</v>
      </c>
      <c r="K277" s="303" t="s">
        <v>16</v>
      </c>
    </row>
    <row r="278" spans="1:11" ht="12.75">
      <c r="A278" s="293">
        <v>2642</v>
      </c>
      <c r="B278" s="302" t="s">
        <v>397</v>
      </c>
      <c r="C278" s="298">
        <v>1199</v>
      </c>
      <c r="D278" s="294">
        <v>5000</v>
      </c>
      <c r="E278" s="290">
        <f t="shared" si="19"/>
        <v>0.23980000000000001</v>
      </c>
      <c r="F278" s="301"/>
      <c r="G278" s="297"/>
      <c r="H278" s="296">
        <f>E278</f>
        <v>0.23980000000000001</v>
      </c>
      <c r="I278" s="295">
        <v>0.15</v>
      </c>
      <c r="J278" s="294" t="s">
        <v>14</v>
      </c>
      <c r="K278" s="300" t="s">
        <v>16</v>
      </c>
    </row>
    <row r="279" spans="1:11" ht="12.75">
      <c r="A279" s="299">
        <v>2643</v>
      </c>
      <c r="B279" s="292" t="s">
        <v>396</v>
      </c>
      <c r="C279" s="298">
        <v>100</v>
      </c>
      <c r="D279" s="294">
        <v>1000</v>
      </c>
      <c r="E279" s="290">
        <f t="shared" si="19"/>
        <v>0.1</v>
      </c>
      <c r="F279" s="297"/>
      <c r="G279" s="297"/>
      <c r="H279" s="296">
        <f>E279</f>
        <v>0.1</v>
      </c>
      <c r="I279" s="295">
        <v>0.05</v>
      </c>
      <c r="J279" s="294" t="s">
        <v>14</v>
      </c>
      <c r="K279" s="290" t="s">
        <v>16</v>
      </c>
    </row>
    <row r="280" spans="1:11" ht="12.75">
      <c r="A280" s="293">
        <v>2644</v>
      </c>
      <c r="B280" s="292" t="s">
        <v>395</v>
      </c>
      <c r="C280" s="291">
        <v>100</v>
      </c>
      <c r="D280" s="285">
        <v>1000</v>
      </c>
      <c r="E280" s="290">
        <f t="shared" si="19"/>
        <v>0.1</v>
      </c>
      <c r="F280" s="289"/>
      <c r="G280" s="288"/>
      <c r="H280" s="287">
        <f>E280</f>
        <v>0.1</v>
      </c>
      <c r="I280" s="286">
        <v>0.05</v>
      </c>
      <c r="J280" s="285" t="s">
        <v>14</v>
      </c>
      <c r="K280" s="284" t="s">
        <v>17</v>
      </c>
    </row>
    <row r="281" spans="1:11" ht="12.75">
      <c r="A281" s="293">
        <v>2645</v>
      </c>
      <c r="B281" s="292" t="s">
        <v>394</v>
      </c>
      <c r="C281" s="291">
        <v>50</v>
      </c>
      <c r="D281" s="285">
        <v>5000</v>
      </c>
      <c r="E281" s="290">
        <f t="shared" si="19"/>
        <v>0.01</v>
      </c>
      <c r="F281" s="289"/>
      <c r="G281" s="288"/>
      <c r="H281" s="287">
        <f>E281</f>
        <v>0.01</v>
      </c>
      <c r="I281" s="286">
        <v>0.05</v>
      </c>
      <c r="J281" s="285" t="s">
        <v>14</v>
      </c>
      <c r="K281" s="284" t="s">
        <v>16</v>
      </c>
    </row>
    <row r="282" spans="1:11" ht="13.5" thickBot="1">
      <c r="A282" s="283">
        <v>2646</v>
      </c>
      <c r="B282" s="282" t="s">
        <v>393</v>
      </c>
      <c r="C282" s="281">
        <v>100</v>
      </c>
      <c r="D282" s="275">
        <v>1000</v>
      </c>
      <c r="E282" s="280">
        <f t="shared" si="19"/>
        <v>0.1</v>
      </c>
      <c r="F282" s="279">
        <v>100</v>
      </c>
      <c r="G282" s="278">
        <v>50</v>
      </c>
      <c r="H282" s="277">
        <f>F282/G282</f>
        <v>2</v>
      </c>
      <c r="I282" s="276">
        <v>0.05</v>
      </c>
      <c r="J282" s="275" t="s">
        <v>14</v>
      </c>
      <c r="K282" s="274" t="s">
        <v>16</v>
      </c>
    </row>
    <row r="283" spans="1:11">
      <c r="A283" s="273"/>
      <c r="B283" s="273"/>
      <c r="C283" s="273"/>
      <c r="D283" s="273"/>
      <c r="E283" s="273"/>
      <c r="F283" s="273"/>
      <c r="G283" s="273"/>
      <c r="H283" s="273"/>
      <c r="I283" s="273"/>
      <c r="J283" s="273"/>
      <c r="K283" s="273"/>
    </row>
    <row r="284" spans="1:11" s="273" customFormat="1">
      <c r="A284" s="266"/>
      <c r="B284" s="264"/>
      <c r="C284" s="265"/>
      <c r="D284" s="265"/>
      <c r="E284" s="265"/>
      <c r="F284" s="265"/>
      <c r="G284" s="265"/>
      <c r="H284" s="265"/>
      <c r="I284" s="265"/>
      <c r="J284" s="265"/>
      <c r="K284" s="265"/>
    </row>
    <row r="285" spans="1:11">
      <c r="A285" s="268" t="s">
        <v>187</v>
      </c>
      <c r="B285" s="267"/>
      <c r="C285" s="271"/>
      <c r="D285" s="271"/>
      <c r="E285" s="271"/>
      <c r="F285" s="271"/>
      <c r="G285" s="271"/>
      <c r="H285" s="271"/>
      <c r="I285" s="271"/>
    </row>
    <row r="286" spans="1:11" ht="14.25" customHeight="1">
      <c r="A286" s="272" t="s">
        <v>113</v>
      </c>
      <c r="B286" s="267" t="s">
        <v>186</v>
      </c>
      <c r="C286" s="271"/>
      <c r="D286" s="271"/>
      <c r="E286" s="271"/>
      <c r="F286" s="271"/>
      <c r="G286" s="271"/>
      <c r="H286" s="271"/>
      <c r="I286" s="271"/>
    </row>
    <row r="287" spans="1:11">
      <c r="A287" s="267" t="s">
        <v>114</v>
      </c>
      <c r="B287" s="267" t="s">
        <v>185</v>
      </c>
      <c r="C287" s="271"/>
      <c r="D287" s="271"/>
      <c r="E287" s="271"/>
      <c r="F287" s="271"/>
      <c r="G287" s="271"/>
      <c r="H287" s="271"/>
      <c r="I287" s="271"/>
    </row>
    <row r="288" spans="1:11">
      <c r="A288" s="267"/>
      <c r="B288" s="267" t="s">
        <v>184</v>
      </c>
      <c r="C288" s="271"/>
      <c r="D288" s="271"/>
      <c r="E288" s="271"/>
      <c r="F288" s="271"/>
      <c r="G288" s="271"/>
      <c r="H288" s="271"/>
      <c r="I288" s="271"/>
    </row>
    <row r="289" spans="1:9">
      <c r="A289" s="272" t="s">
        <v>183</v>
      </c>
      <c r="B289" s="267" t="s">
        <v>182</v>
      </c>
      <c r="C289" s="271"/>
      <c r="D289" s="271"/>
      <c r="E289" s="271"/>
      <c r="F289" s="271"/>
      <c r="G289" s="271"/>
      <c r="H289" s="271"/>
      <c r="I289" s="271"/>
    </row>
    <row r="290" spans="1:9">
      <c r="A290" s="272" t="s">
        <v>181</v>
      </c>
      <c r="B290" s="267" t="s">
        <v>180</v>
      </c>
      <c r="C290" s="271"/>
      <c r="D290" s="271"/>
      <c r="E290" s="271"/>
      <c r="F290" s="271"/>
      <c r="G290" s="271"/>
      <c r="H290" s="271"/>
      <c r="I290" s="271"/>
    </row>
    <row r="291" spans="1:9" ht="13.5" customHeight="1">
      <c r="A291" s="272"/>
      <c r="B291" s="267"/>
      <c r="C291" s="271"/>
      <c r="D291" s="271"/>
      <c r="E291" s="271"/>
      <c r="F291" s="271"/>
      <c r="G291" s="271"/>
      <c r="H291" s="271"/>
      <c r="I291" s="271"/>
    </row>
    <row r="292" spans="1:9" ht="15.75">
      <c r="A292" s="270" t="s">
        <v>179</v>
      </c>
    </row>
    <row r="293" spans="1:9">
      <c r="A293" s="268" t="s">
        <v>178</v>
      </c>
      <c r="B293" s="267" t="s">
        <v>115</v>
      </c>
    </row>
    <row r="294" spans="1:9">
      <c r="A294" s="268" t="s">
        <v>177</v>
      </c>
      <c r="B294" s="267" t="s">
        <v>116</v>
      </c>
    </row>
    <row r="295" spans="1:9">
      <c r="A295" s="268" t="s">
        <v>176</v>
      </c>
      <c r="B295" s="267" t="s">
        <v>117</v>
      </c>
    </row>
    <row r="296" spans="1:9">
      <c r="A296" s="268" t="s">
        <v>175</v>
      </c>
      <c r="B296" s="267" t="s">
        <v>118</v>
      </c>
    </row>
    <row r="297" spans="1:9">
      <c r="A297" s="268" t="s">
        <v>174</v>
      </c>
      <c r="B297" s="267" t="s">
        <v>173</v>
      </c>
    </row>
    <row r="298" spans="1:9" s="265" customFormat="1">
      <c r="A298" s="269" t="s">
        <v>172</v>
      </c>
      <c r="B298" s="264"/>
    </row>
    <row r="299" spans="1:9" s="265" customFormat="1">
      <c r="A299" s="268" t="s">
        <v>171</v>
      </c>
      <c r="B299" s="267" t="s">
        <v>119</v>
      </c>
    </row>
    <row r="300" spans="1:9" s="265" customFormat="1">
      <c r="A300" s="268" t="s">
        <v>18</v>
      </c>
      <c r="B300" s="267" t="s">
        <v>120</v>
      </c>
    </row>
    <row r="301" spans="1:9" s="265" customFormat="1">
      <c r="A301" s="268" t="s">
        <v>169</v>
      </c>
      <c r="B301" s="267" t="s">
        <v>121</v>
      </c>
    </row>
    <row r="302" spans="1:9" s="265" customFormat="1">
      <c r="A302" s="268" t="s">
        <v>165</v>
      </c>
      <c r="B302" s="267" t="s">
        <v>122</v>
      </c>
    </row>
    <row r="303" spans="1:9" s="265" customFormat="1">
      <c r="A303" s="268" t="s">
        <v>164</v>
      </c>
      <c r="B303" s="267" t="s">
        <v>123</v>
      </c>
    </row>
    <row r="304" spans="1:9" s="265" customFormat="1">
      <c r="A304" s="269" t="s">
        <v>168</v>
      </c>
      <c r="B304" s="264"/>
    </row>
    <row r="305" spans="1:2" s="265" customFormat="1">
      <c r="A305" s="268" t="s">
        <v>167</v>
      </c>
      <c r="B305" s="267" t="s">
        <v>124</v>
      </c>
    </row>
    <row r="306" spans="1:2" s="265" customFormat="1">
      <c r="A306" s="268" t="s">
        <v>166</v>
      </c>
      <c r="B306" s="267" t="s">
        <v>125</v>
      </c>
    </row>
    <row r="307" spans="1:2" s="265" customFormat="1">
      <c r="A307" s="268" t="s">
        <v>165</v>
      </c>
      <c r="B307" s="267" t="s">
        <v>122</v>
      </c>
    </row>
    <row r="308" spans="1:2" s="265" customFormat="1">
      <c r="A308" s="268" t="s">
        <v>164</v>
      </c>
      <c r="B308" s="267" t="s">
        <v>123</v>
      </c>
    </row>
    <row r="309" spans="1:2" s="265" customFormat="1">
      <c r="A309" s="266"/>
      <c r="B309" s="264"/>
    </row>
    <row r="310" spans="1:2" s="265" customFormat="1">
      <c r="A310" s="266"/>
      <c r="B310" s="264"/>
    </row>
    <row r="311" spans="1:2" s="265" customFormat="1">
      <c r="A311" s="266"/>
      <c r="B311" s="264"/>
    </row>
    <row r="312" spans="1:2" s="265" customFormat="1">
      <c r="A312" s="266"/>
      <c r="B312" s="264"/>
    </row>
    <row r="313" spans="1:2" s="265" customFormat="1">
      <c r="A313" s="266"/>
      <c r="B313" s="264"/>
    </row>
    <row r="314" spans="1:2">
      <c r="A314" s="266"/>
    </row>
    <row r="315" spans="1:2">
      <c r="A315" s="266"/>
    </row>
    <row r="316" spans="1:2">
      <c r="A316" s="266"/>
    </row>
    <row r="317" spans="1:2">
      <c r="A317" s="266"/>
    </row>
    <row r="318" spans="1:2">
      <c r="A318" s="266"/>
    </row>
    <row r="319" spans="1:2">
      <c r="A319" s="266"/>
    </row>
    <row r="320" spans="1:2">
      <c r="A320" s="266"/>
    </row>
    <row r="321" spans="1:1">
      <c r="A321" s="266"/>
    </row>
    <row r="322" spans="1:1">
      <c r="A322" s="266"/>
    </row>
    <row r="323" spans="1:1">
      <c r="A323" s="266"/>
    </row>
    <row r="324" spans="1:1">
      <c r="A324" s="266"/>
    </row>
    <row r="325" spans="1:1">
      <c r="A325" s="266"/>
    </row>
    <row r="326" spans="1:1">
      <c r="A326" s="266"/>
    </row>
    <row r="327" spans="1:1">
      <c r="A327" s="266"/>
    </row>
    <row r="328" spans="1:1">
      <c r="A328" s="266"/>
    </row>
    <row r="329" spans="1:1">
      <c r="A329" s="266"/>
    </row>
    <row r="330" spans="1:1">
      <c r="A330" s="266"/>
    </row>
    <row r="331" spans="1:1">
      <c r="A331" s="266"/>
    </row>
    <row r="332" spans="1:1">
      <c r="A332" s="266"/>
    </row>
    <row r="333" spans="1:1">
      <c r="A333" s="266"/>
    </row>
    <row r="334" spans="1:1">
      <c r="A334" s="266"/>
    </row>
    <row r="335" spans="1:1">
      <c r="A335" s="266"/>
    </row>
    <row r="336" spans="1:1">
      <c r="A336" s="266"/>
    </row>
    <row r="337" spans="1:1">
      <c r="A337" s="266"/>
    </row>
    <row r="338" spans="1:1">
      <c r="A338" s="266"/>
    </row>
    <row r="339" spans="1:1">
      <c r="A339" s="266"/>
    </row>
    <row r="340" spans="1:1">
      <c r="A340" s="266"/>
    </row>
    <row r="341" spans="1:1">
      <c r="A341" s="266"/>
    </row>
    <row r="342" spans="1:1">
      <c r="A342" s="266"/>
    </row>
    <row r="343" spans="1:1">
      <c r="A343" s="266"/>
    </row>
    <row r="344" spans="1:1">
      <c r="A344" s="266"/>
    </row>
    <row r="345" spans="1:1">
      <c r="A345" s="266"/>
    </row>
    <row r="346" spans="1:1">
      <c r="A346" s="266"/>
    </row>
    <row r="347" spans="1:1">
      <c r="A347" s="266"/>
    </row>
    <row r="348" spans="1:1">
      <c r="A348" s="266"/>
    </row>
    <row r="349" spans="1:1">
      <c r="A349" s="266"/>
    </row>
    <row r="350" spans="1:1">
      <c r="A350" s="266"/>
    </row>
    <row r="351" spans="1:1">
      <c r="A351" s="266"/>
    </row>
    <row r="352" spans="1:1">
      <c r="A352" s="266"/>
    </row>
    <row r="353" spans="1:1">
      <c r="A353" s="266"/>
    </row>
    <row r="354" spans="1:1">
      <c r="A354" s="266"/>
    </row>
    <row r="355" spans="1:1">
      <c r="A355" s="266"/>
    </row>
    <row r="356" spans="1:1">
      <c r="A356" s="266"/>
    </row>
    <row r="357" spans="1:1">
      <c r="A357" s="266"/>
    </row>
    <row r="358" spans="1:1">
      <c r="A358" s="266"/>
    </row>
    <row r="359" spans="1:1">
      <c r="A359" s="266"/>
    </row>
    <row r="360" spans="1:1">
      <c r="A360" s="266"/>
    </row>
    <row r="361" spans="1:1">
      <c r="A361" s="266"/>
    </row>
    <row r="362" spans="1:1">
      <c r="A362" s="266"/>
    </row>
    <row r="363" spans="1:1">
      <c r="A363" s="266"/>
    </row>
    <row r="364" spans="1:1">
      <c r="A364" s="266"/>
    </row>
    <row r="365" spans="1:1">
      <c r="A365" s="266"/>
    </row>
    <row r="366" spans="1:1">
      <c r="A366" s="266"/>
    </row>
    <row r="367" spans="1:1">
      <c r="A367" s="266"/>
    </row>
    <row r="368" spans="1:1">
      <c r="A368" s="266"/>
    </row>
    <row r="369" spans="1:1">
      <c r="A369" s="266"/>
    </row>
    <row r="370" spans="1:1">
      <c r="A370" s="266"/>
    </row>
    <row r="371" spans="1:1">
      <c r="A371" s="266"/>
    </row>
    <row r="372" spans="1:1">
      <c r="A372" s="266"/>
    </row>
    <row r="373" spans="1:1">
      <c r="A373" s="266"/>
    </row>
    <row r="374" spans="1:1">
      <c r="A374" s="266"/>
    </row>
    <row r="375" spans="1:1">
      <c r="A375" s="266"/>
    </row>
    <row r="376" spans="1:1">
      <c r="A376" s="266"/>
    </row>
    <row r="377" spans="1:1">
      <c r="A377" s="266"/>
    </row>
    <row r="378" spans="1:1">
      <c r="A378" s="266"/>
    </row>
    <row r="379" spans="1:1">
      <c r="A379" s="266"/>
    </row>
    <row r="380" spans="1:1">
      <c r="A380" s="266"/>
    </row>
    <row r="381" spans="1:1">
      <c r="A381" s="266"/>
    </row>
    <row r="382" spans="1:1">
      <c r="A382" s="266"/>
    </row>
    <row r="383" spans="1:1">
      <c r="A383" s="266"/>
    </row>
    <row r="384" spans="1:1">
      <c r="A384" s="266"/>
    </row>
    <row r="385" spans="1:1">
      <c r="A385" s="266"/>
    </row>
    <row r="386" spans="1:1">
      <c r="A386" s="266"/>
    </row>
    <row r="387" spans="1:1">
      <c r="A387" s="266"/>
    </row>
    <row r="388" spans="1:1">
      <c r="A388" s="266"/>
    </row>
    <row r="389" spans="1:1">
      <c r="A389" s="266"/>
    </row>
    <row r="390" spans="1:1">
      <c r="A390" s="266"/>
    </row>
    <row r="391" spans="1:1">
      <c r="A391" s="266"/>
    </row>
    <row r="392" spans="1:1">
      <c r="A392" s="266"/>
    </row>
    <row r="393" spans="1:1">
      <c r="A393" s="266"/>
    </row>
    <row r="394" spans="1:1">
      <c r="A394" s="266"/>
    </row>
    <row r="395" spans="1:1">
      <c r="A395" s="266"/>
    </row>
    <row r="396" spans="1:1">
      <c r="A396" s="266"/>
    </row>
    <row r="397" spans="1:1">
      <c r="A397" s="266"/>
    </row>
    <row r="398" spans="1:1">
      <c r="A398" s="266"/>
    </row>
    <row r="399" spans="1:1">
      <c r="A399" s="266"/>
    </row>
    <row r="400" spans="1:1">
      <c r="A400" s="266"/>
    </row>
    <row r="401" spans="1:1">
      <c r="A401" s="266"/>
    </row>
    <row r="402" spans="1:1">
      <c r="A402" s="266"/>
    </row>
    <row r="403" spans="1:1">
      <c r="A403" s="266"/>
    </row>
    <row r="404" spans="1:1">
      <c r="A404" s="266"/>
    </row>
    <row r="405" spans="1:1">
      <c r="A405" s="266"/>
    </row>
    <row r="406" spans="1:1">
      <c r="A406" s="266"/>
    </row>
    <row r="407" spans="1:1">
      <c r="A407" s="266"/>
    </row>
    <row r="408" spans="1:1">
      <c r="A408" s="266"/>
    </row>
    <row r="409" spans="1:1">
      <c r="A409" s="266"/>
    </row>
    <row r="410" spans="1:1">
      <c r="A410" s="266"/>
    </row>
    <row r="411" spans="1:1">
      <c r="A411" s="266"/>
    </row>
    <row r="412" spans="1:1">
      <c r="A412" s="266"/>
    </row>
    <row r="413" spans="1:1">
      <c r="A413" s="266"/>
    </row>
    <row r="414" spans="1:1">
      <c r="A414" s="266"/>
    </row>
    <row r="415" spans="1:1">
      <c r="A415" s="266"/>
    </row>
    <row r="416" spans="1:1">
      <c r="A416" s="266"/>
    </row>
    <row r="417" spans="1:1">
      <c r="A417" s="266"/>
    </row>
    <row r="418" spans="1:1">
      <c r="A418" s="266"/>
    </row>
    <row r="419" spans="1:1">
      <c r="A419" s="266"/>
    </row>
    <row r="420" spans="1:1">
      <c r="A420" s="266"/>
    </row>
    <row r="421" spans="1:1">
      <c r="A421" s="266"/>
    </row>
    <row r="422" spans="1:1">
      <c r="A422" s="266"/>
    </row>
    <row r="423" spans="1:1">
      <c r="A423" s="266"/>
    </row>
    <row r="424" spans="1:1">
      <c r="A424" s="266"/>
    </row>
    <row r="425" spans="1:1">
      <c r="A425" s="266"/>
    </row>
    <row r="426" spans="1:1">
      <c r="A426" s="266"/>
    </row>
    <row r="427" spans="1:1">
      <c r="A427" s="266"/>
    </row>
    <row r="428" spans="1:1">
      <c r="A428" s="266"/>
    </row>
    <row r="429" spans="1:1">
      <c r="A429" s="266"/>
    </row>
    <row r="430" spans="1:1">
      <c r="A430" s="266"/>
    </row>
    <row r="431" spans="1:1">
      <c r="A431" s="266"/>
    </row>
    <row r="432" spans="1:1">
      <c r="A432" s="266"/>
    </row>
    <row r="433" spans="1:1">
      <c r="A433" s="266"/>
    </row>
    <row r="434" spans="1:1">
      <c r="A434" s="266"/>
    </row>
    <row r="435" spans="1:1">
      <c r="A435" s="266"/>
    </row>
    <row r="436" spans="1:1">
      <c r="A436" s="266"/>
    </row>
    <row r="437" spans="1:1">
      <c r="A437" s="266"/>
    </row>
    <row r="438" spans="1:1">
      <c r="A438" s="266"/>
    </row>
    <row r="439" spans="1:1">
      <c r="A439" s="266"/>
    </row>
    <row r="440" spans="1:1">
      <c r="A440" s="266"/>
    </row>
    <row r="441" spans="1:1">
      <c r="A441" s="266"/>
    </row>
    <row r="442" spans="1:1">
      <c r="A442" s="266"/>
    </row>
    <row r="443" spans="1:1">
      <c r="A443" s="266"/>
    </row>
    <row r="444" spans="1:1">
      <c r="A444" s="266"/>
    </row>
    <row r="445" spans="1:1">
      <c r="A445" s="266"/>
    </row>
    <row r="446" spans="1:1">
      <c r="A446" s="266"/>
    </row>
    <row r="447" spans="1:1">
      <c r="A447" s="266"/>
    </row>
    <row r="448" spans="1:1">
      <c r="A448" s="266"/>
    </row>
    <row r="449" spans="1:1">
      <c r="A449" s="266"/>
    </row>
    <row r="450" spans="1:1">
      <c r="A450" s="266"/>
    </row>
    <row r="451" spans="1:1">
      <c r="A451" s="266"/>
    </row>
    <row r="452" spans="1:1">
      <c r="A452" s="266"/>
    </row>
    <row r="453" spans="1:1">
      <c r="A453" s="266"/>
    </row>
    <row r="454" spans="1:1">
      <c r="A454" s="266"/>
    </row>
    <row r="455" spans="1:1">
      <c r="A455" s="266"/>
    </row>
    <row r="456" spans="1:1">
      <c r="A456" s="266"/>
    </row>
    <row r="457" spans="1:1">
      <c r="A457" s="266"/>
    </row>
    <row r="458" spans="1:1">
      <c r="A458" s="266"/>
    </row>
    <row r="459" spans="1:1">
      <c r="A459" s="266"/>
    </row>
    <row r="460" spans="1:1">
      <c r="A460" s="266"/>
    </row>
    <row r="461" spans="1:1">
      <c r="A461" s="266"/>
    </row>
    <row r="462" spans="1:1">
      <c r="A462" s="266"/>
    </row>
    <row r="463" spans="1:1">
      <c r="A463" s="266"/>
    </row>
    <row r="464" spans="1:1">
      <c r="A464" s="266"/>
    </row>
    <row r="465" spans="1:1">
      <c r="A465" s="266"/>
    </row>
    <row r="466" spans="1:1">
      <c r="A466" s="266"/>
    </row>
    <row r="467" spans="1:1">
      <c r="A467" s="266"/>
    </row>
    <row r="468" spans="1:1">
      <c r="A468" s="266"/>
    </row>
    <row r="469" spans="1:1">
      <c r="A469" s="266"/>
    </row>
    <row r="470" spans="1:1">
      <c r="A470" s="266"/>
    </row>
    <row r="471" spans="1:1">
      <c r="A471" s="266"/>
    </row>
    <row r="472" spans="1:1">
      <c r="A472" s="266"/>
    </row>
    <row r="473" spans="1:1">
      <c r="A473" s="266"/>
    </row>
    <row r="474" spans="1:1">
      <c r="A474" s="266"/>
    </row>
    <row r="475" spans="1:1">
      <c r="A475" s="266"/>
    </row>
    <row r="476" spans="1:1">
      <c r="A476" s="266"/>
    </row>
    <row r="477" spans="1:1">
      <c r="A477" s="266"/>
    </row>
    <row r="478" spans="1:1">
      <c r="A478" s="266"/>
    </row>
    <row r="479" spans="1:1">
      <c r="A479" s="266"/>
    </row>
    <row r="480" spans="1:1">
      <c r="A480" s="266"/>
    </row>
    <row r="481" spans="1:1">
      <c r="A481" s="266"/>
    </row>
    <row r="482" spans="1:1">
      <c r="A482" s="266"/>
    </row>
    <row r="483" spans="1:1">
      <c r="A483" s="266"/>
    </row>
    <row r="484" spans="1:1">
      <c r="A484" s="266"/>
    </row>
    <row r="485" spans="1:1">
      <c r="A485" s="266"/>
    </row>
    <row r="486" spans="1:1">
      <c r="A486" s="266"/>
    </row>
    <row r="487" spans="1:1">
      <c r="A487" s="266"/>
    </row>
    <row r="488" spans="1:1">
      <c r="A488" s="266"/>
    </row>
    <row r="489" spans="1:1">
      <c r="A489" s="266"/>
    </row>
    <row r="490" spans="1:1">
      <c r="A490" s="266"/>
    </row>
    <row r="491" spans="1:1">
      <c r="A491" s="266"/>
    </row>
    <row r="492" spans="1:1">
      <c r="A492" s="266"/>
    </row>
    <row r="493" spans="1:1">
      <c r="A493" s="266"/>
    </row>
    <row r="494" spans="1:1">
      <c r="A494" s="266"/>
    </row>
    <row r="495" spans="1:1">
      <c r="A495" s="266"/>
    </row>
    <row r="496" spans="1:1">
      <c r="A496" s="266"/>
    </row>
    <row r="497" spans="1:1">
      <c r="A497" s="266"/>
    </row>
    <row r="498" spans="1:1">
      <c r="A498" s="266"/>
    </row>
  </sheetData>
  <dataConsolidate/>
  <mergeCells count="3">
    <mergeCell ref="C5:E5"/>
    <mergeCell ref="F5:H5"/>
    <mergeCell ref="I5:K5"/>
  </mergeCells>
  <pageMargins left="0.35" right="0.34" top="0.61" bottom="0.42" header="0.25" footer="0.23"/>
  <pageSetup paperSize="9" scale="97" fitToHeight="0" orientation="landscape" r:id="rId1"/>
  <headerFooter alignWithMargins="0">
    <oddHeader xml:space="preserve">&amp;CDetergents Ingredients Database (DID-list) Part A. List of ingredients 2016 
 </oddHeader>
    <oddFooter>&amp;L&amp;C&amp;RPage &amp;P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0533F32775B3054996503D68CEB0F792" ma:contentTypeVersion="6" ma:contentTypeDescription="Opret et nyt dokument." ma:contentTypeScope="" ma:versionID="4c9eb8ca758d9e33efa5f76dd8b747e6">
  <xsd:schema xmlns:xsd="http://www.w3.org/2001/XMLSchema" xmlns:xs="http://www.w3.org/2001/XMLSchema" xmlns:p="http://schemas.microsoft.com/office/2006/metadata/properties" xmlns:ns2="7a70b696-6a8c-42c9-aea2-6e7ba44a41ae" targetNamespace="http://schemas.microsoft.com/office/2006/metadata/properties" ma:root="true" ma:fieldsID="39441b938e711ae4533974d534b12c0d" ns2:_="">
    <xsd:import namespace="7a70b696-6a8c-42c9-aea2-6e7ba44a41ae"/>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70b696-6a8c-42c9-aea2-6e7ba44a41ae" elementFormDefault="qualified">
    <xsd:import namespace="http://schemas.microsoft.com/office/2006/documentManagement/types"/>
    <xsd:import namespace="http://schemas.microsoft.com/office/infopath/2007/PartnerControls"/>
    <xsd:element name="_dlc_DocId" ma:index="8" nillable="true" ma:displayName="Værdi for dokument-id" ma:description="Værdien af det dokument-id, der er tildelt dette element." ma:internalName="_dlc_DocId" ma:readOnly="true">
      <xsd:simpleType>
        <xsd:restriction base="dms:Text"/>
      </xsd:simpleType>
    </xsd:element>
    <xsd:element name="_dlc_DocIdUrl" ma:index="9" nillable="true" ma:displayName="Dokument-id" ma:description="Permanent link til dette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7a70b696-6a8c-42c9-aea2-6e7ba44a41ae">LIVESHARE-14-57349</_dlc_DocId>
    <_dlc_DocIdUrl xmlns="7a70b696-6a8c-42c9-aea2-6e7ba44a41ae">
      <Url>http://liveshare.svanemerket.org/_layouts/DocIdRedir.aspx?ID=LIVESHARE-14-57349</Url>
      <Description>LIVESHARE-14-57349</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EA548EE0-E5FF-4430-A9CE-1D0B34CA59F6}">
  <ds:schemaRefs>
    <ds:schemaRef ds:uri="http://schemas.microsoft.com/sharepoint/v3/contenttype/forms"/>
  </ds:schemaRefs>
</ds:datastoreItem>
</file>

<file path=customXml/itemProps2.xml><?xml version="1.0" encoding="utf-8"?>
<ds:datastoreItem xmlns:ds="http://schemas.openxmlformats.org/officeDocument/2006/customXml" ds:itemID="{23657E49-D3E6-4748-97B1-A94637522D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70b696-6a8c-42c9-aea2-6e7ba44a41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8552376-E1F8-4BBC-8F6A-8F69C6207F05}">
  <ds:schemaRefs>
    <ds:schemaRef ds:uri="http://purl.org/dc/terms/"/>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7a70b696-6a8c-42c9-aea2-6e7ba44a41ae"/>
    <ds:schemaRef ds:uri="http://schemas.microsoft.com/office/2006/metadata/properties"/>
    <ds:schemaRef ds:uri="http://www.w3.org/XML/1998/namespace"/>
    <ds:schemaRef ds:uri="http://purl.org/dc/dcmitype/"/>
  </ds:schemaRefs>
</ds:datastoreItem>
</file>

<file path=customXml/itemProps4.xml><?xml version="1.0" encoding="utf-8"?>
<ds:datastoreItem xmlns:ds="http://schemas.openxmlformats.org/officeDocument/2006/customXml" ds:itemID="{5D1A5A09-1919-4CE1-94A6-4202419E03C9}">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6</vt:i4>
      </vt:variant>
      <vt:variant>
        <vt:lpstr>Navngivne områder</vt:lpstr>
      </vt:variant>
      <vt:variant>
        <vt:i4>1</vt:i4>
      </vt:variant>
    </vt:vector>
  </HeadingPairs>
  <TitlesOfParts>
    <vt:vector size="7" baseType="lpstr">
      <vt:lpstr>How to use the sheets</vt:lpstr>
      <vt:lpstr>Formula</vt:lpstr>
      <vt:lpstr>CDV &amp; Degradability 2016</vt:lpstr>
      <vt:lpstr>CDV &amp; Degradability 2023</vt:lpstr>
      <vt:lpstr>DID-list 2016</vt:lpstr>
      <vt:lpstr>DID-list 2023</vt:lpstr>
      <vt:lpstr>'DID-list 2016'!Udskriftstitler</vt:lpstr>
    </vt:vector>
  </TitlesOfParts>
  <Company>Dansk Standard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Charlotte Wedel Friis</dc:creator>
  <cp:lastModifiedBy>Charlotte Wedel Friis</cp:lastModifiedBy>
  <cp:lastPrinted>2018-09-07T11:06:41Z</cp:lastPrinted>
  <dcterms:created xsi:type="dcterms:W3CDTF">2004-11-15T09:06:09Z</dcterms:created>
  <dcterms:modified xsi:type="dcterms:W3CDTF">2024-11-27T12:02:40Z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0x0101000533F32775B3054996503D68CEB0F792</vt:lpwstr>
  </property>
  <property fmtid="{D5CDD505-2E9C-101B-9397-08002B2CF9AE}" pid="3" name="_dlc_DocIdItemGuid">
    <vt:lpwstr>de333e3e-5ab8-47e6-a204-5aa6b6bf8f0c</vt:lpwstr>
  </property>
</Properties>
</file>