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\Beregningsark\"/>
    </mc:Choice>
  </mc:AlternateContent>
  <xr:revisionPtr revIDLastSave="0" documentId="8_{63BA50DA-D38C-4F6A-ABD1-6C5D9D2DB0B1}" xr6:coauthVersionLast="47" xr6:coauthVersionMax="47" xr10:uidLastSave="{00000000-0000-0000-0000-000000000000}"/>
  <bookViews>
    <workbookView xWindow="-120" yWindow="-120" windowWidth="29040" windowHeight="15720" tabRatio="862" activeTab="5" xr2:uid="{00000000-000D-0000-FFFF-FFFF00000000}"/>
  </bookViews>
  <sheets>
    <sheet name="WUR Pump Bottle" sheetId="1" r:id="rId1"/>
    <sheet name="WUR Airless" sheetId="25" r:id="rId2"/>
    <sheet name="WUR Tube" sheetId="13" r:id="rId3"/>
    <sheet name="WUR Bottle" sheetId="14" r:id="rId4"/>
    <sheet name="WUR Jar" sheetId="15" r:id="rId5"/>
    <sheet name="WUR Stick + roll on" sheetId="16" r:id="rId6"/>
    <sheet name="WUR Wet wipes" sheetId="17" r:id="rId7"/>
    <sheet name="WUR Propellant bottles" sheetId="18" r:id="rId8"/>
    <sheet name="WUR Solid soaps" sheetId="19" r:id="rId9"/>
    <sheet name="WUR Decorative cosmetics" sheetId="20" r:id="rId10"/>
    <sheet name="WUR Diverse" sheetId="24" r:id="rId11"/>
    <sheet name="Emptying" sheetId="10" r:id="rId12"/>
    <sheet name="Label coverage non-cylindrical" sheetId="22" r:id="rId13"/>
    <sheet name="Label coverage cylindrical" sheetId="23" r:id="rId14"/>
  </sheets>
  <externalReferences>
    <externalReference r:id="rId15"/>
  </externalReferences>
  <definedNames>
    <definedName name="mf_glas" localSheetId="11">Emptying!#REF!</definedName>
    <definedName name="mf_glas" localSheetId="13">'Label coverage cylindrical'!#REF!</definedName>
    <definedName name="mf_glas" localSheetId="12">'Label coverage non-cylindrical'!#REF!</definedName>
    <definedName name="mf_glas" localSheetId="1">'WUR Airless'!#REF!</definedName>
    <definedName name="mf_glas" localSheetId="3">'WUR Bottle'!#REF!</definedName>
    <definedName name="mf_glas" localSheetId="9">'WUR Decorative cosmetics'!#REF!</definedName>
    <definedName name="mf_glas" localSheetId="10">'WUR Diverse'!#REF!</definedName>
    <definedName name="mf_glas" localSheetId="4">'WUR Jar'!#REF!</definedName>
    <definedName name="mf_glas" localSheetId="7">'WUR Propellant bottles'!#REF!</definedName>
    <definedName name="mf_glas" localSheetId="0">'WUR Pump Bottle'!#REF!</definedName>
    <definedName name="mf_glas" localSheetId="8">'WUR Solid soaps'!#REF!</definedName>
    <definedName name="mf_glas" localSheetId="5">'WUR Stick + roll on'!#REF!</definedName>
    <definedName name="mf_glas" localSheetId="2">'WUR Tube'!#REF!</definedName>
    <definedName name="mf_glas" localSheetId="6">'WUR Wet wipes'!#REF!</definedName>
    <definedName name="mf_glas">[1]WUR!#REF!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6" l="1"/>
  <c r="D27" i="25"/>
  <c r="C34" i="1"/>
  <c r="C12" i="1"/>
  <c r="C32" i="24"/>
  <c r="C32" i="16"/>
  <c r="C32" i="15"/>
  <c r="C32" i="14"/>
  <c r="C32" i="25"/>
  <c r="D27" i="23" l="1"/>
  <c r="D27" i="22"/>
  <c r="C24" i="22"/>
  <c r="C22" i="22"/>
  <c r="D29" i="1"/>
  <c r="D25" i="13"/>
  <c r="C33" i="25"/>
  <c r="E32" i="25"/>
  <c r="B27" i="25"/>
  <c r="B29" i="25"/>
  <c r="E12" i="25"/>
  <c r="C12" i="25"/>
  <c r="D27" i="24"/>
  <c r="C33" i="24" l="1"/>
  <c r="E32" i="24"/>
  <c r="B27" i="24"/>
  <c r="B29" i="24" s="1"/>
  <c r="E12" i="24"/>
  <c r="C12" i="24"/>
  <c r="C24" i="23" l="1"/>
  <c r="C22" i="23"/>
  <c r="D23" i="17"/>
  <c r="E30" i="19"/>
  <c r="E30" i="18"/>
  <c r="E28" i="17"/>
  <c r="E32" i="16"/>
  <c r="E32" i="15"/>
  <c r="E32" i="14"/>
  <c r="E30" i="13"/>
  <c r="E34" i="1"/>
  <c r="E12" i="17"/>
  <c r="C28" i="17"/>
  <c r="C12" i="17"/>
  <c r="C30" i="19"/>
  <c r="B25" i="19" s="1"/>
  <c r="C30" i="18"/>
  <c r="B25" i="18" s="1"/>
  <c r="B23" i="17"/>
  <c r="C33" i="16"/>
  <c r="B27" i="16"/>
  <c r="B27" i="15"/>
  <c r="B27" i="14"/>
  <c r="C30" i="13"/>
  <c r="B25" i="13"/>
  <c r="C31" i="13"/>
  <c r="B25" i="20"/>
  <c r="B27" i="23" l="1"/>
  <c r="B29" i="23"/>
  <c r="B27" i="22"/>
  <c r="B29" i="22" s="1"/>
  <c r="B27" i="20"/>
  <c r="D25" i="19"/>
  <c r="C31" i="19"/>
  <c r="E12" i="19"/>
  <c r="C12" i="19"/>
  <c r="D25" i="18"/>
  <c r="C31" i="18"/>
  <c r="B27" i="18"/>
  <c r="E12" i="18"/>
  <c r="C12" i="18"/>
  <c r="C29" i="17"/>
  <c r="B25" i="17"/>
  <c r="B29" i="16"/>
  <c r="E12" i="16"/>
  <c r="C12" i="16"/>
  <c r="D27" i="15"/>
  <c r="C33" i="15"/>
  <c r="B29" i="15"/>
  <c r="E12" i="15"/>
  <c r="C12" i="15"/>
  <c r="D27" i="14"/>
  <c r="C33" i="14"/>
  <c r="B29" i="14"/>
  <c r="E12" i="14"/>
  <c r="C12" i="14"/>
  <c r="B27" i="13"/>
  <c r="E12" i="13"/>
  <c r="C12" i="13"/>
  <c r="E12" i="1"/>
  <c r="C35" i="1"/>
  <c r="B29" i="1" s="1"/>
  <c r="B27" i="19" l="1"/>
  <c r="B15" i="10" l="1"/>
  <c r="B17" i="10"/>
  <c r="B31" i="1" l="1"/>
</calcChain>
</file>

<file path=xl/sharedStrings.xml><?xml version="1.0" encoding="utf-8"?>
<sst xmlns="http://schemas.openxmlformats.org/spreadsheetml/2006/main" count="398" uniqueCount="52">
  <si>
    <t>Refill</t>
  </si>
  <si>
    <t>Product</t>
  </si>
  <si>
    <t>WUR calculations</t>
  </si>
  <si>
    <t>≤</t>
  </si>
  <si>
    <t>Requirement</t>
  </si>
  <si>
    <t>Refill factor (t)</t>
  </si>
  <si>
    <t>g</t>
  </si>
  <si>
    <t>Plastic laminates</t>
  </si>
  <si>
    <t>Paper/Cardboard</t>
  </si>
  <si>
    <t>Total weight of packaging</t>
  </si>
  <si>
    <t>ml</t>
  </si>
  <si>
    <t>Product volume</t>
  </si>
  <si>
    <t>Main Product</t>
  </si>
  <si>
    <t>Packaging</t>
  </si>
  <si>
    <t>Product name/trade name</t>
  </si>
  <si>
    <t>Component 5</t>
  </si>
  <si>
    <t>Component 4</t>
  </si>
  <si>
    <t>Component 3</t>
  </si>
  <si>
    <t>Component 2</t>
  </si>
  <si>
    <t>Component 1</t>
  </si>
  <si>
    <t>Product weight</t>
  </si>
  <si>
    <t>Mass of empty and clean primary packaging (m3)</t>
  </si>
  <si>
    <t>Mass of primary packaging and remainder of product in normal conditions (m2)</t>
  </si>
  <si>
    <t>Mass of primary packaging and product (m1)</t>
  </si>
  <si>
    <t>Emptying level</t>
  </si>
  <si>
    <t>Aluminium</t>
  </si>
  <si>
    <t>Number of wet wipes</t>
  </si>
  <si>
    <t>Plastics</t>
  </si>
  <si>
    <t xml:space="preserve"> t = 1 (default = no refill); t &gt;1 (depending on the amount of refills offered)</t>
  </si>
  <si>
    <t>Calculation - Emptying requirement for Nordic Ecolabelled cosmetics (Only relevant for some products see O37)</t>
  </si>
  <si>
    <t>Coverage of label on PET packaging</t>
  </si>
  <si>
    <t>Calculation - Requirement on coverage of labels on PET packaging for Nordic Ecolabelled cosmetics</t>
  </si>
  <si>
    <t>Please see requirement O35 Labels and Appendix 6 in the criteria for more details.</t>
  </si>
  <si>
    <t>Calculation - Requirement O36 WUR for Nordic Ecolabelled cosmetics</t>
  </si>
  <si>
    <t>cm</t>
  </si>
  <si>
    <r>
      <t>cm</t>
    </r>
    <r>
      <rPr>
        <vertAlign val="superscript"/>
        <sz val="10"/>
        <rFont val="Arial"/>
        <family val="2"/>
      </rPr>
      <t>2</t>
    </r>
  </si>
  <si>
    <t xml:space="preserve">a </t>
  </si>
  <si>
    <t xml:space="preserve">b 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</si>
  <si>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</si>
  <si>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</si>
  <si>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Area A2:</t>
  </si>
  <si>
    <t>Area A1:</t>
  </si>
  <si>
    <t xml:space="preserve">Product name/trade name </t>
  </si>
  <si>
    <t xml:space="preserve">Product size </t>
  </si>
  <si>
    <t xml:space="preserve">Size of the label </t>
  </si>
  <si>
    <t>Limit value</t>
  </si>
  <si>
    <t>Label coverage</t>
  </si>
  <si>
    <t>Please note that if the packaging has labels on two sides, the calculation should be made for the side with the biggest label.</t>
  </si>
  <si>
    <t xml:space="preserve">c </t>
  </si>
  <si>
    <t xml:space="preserve">d </t>
  </si>
  <si>
    <t>Glass</t>
  </si>
  <si>
    <t>Pump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</si>
</sst>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38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13</xdr:col>
      <xdr:colOff>604603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view="pageLayout" zoomScaleNormal="100" workbookViewId="0">
      <selection activeCell="C12" sqref="C1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85546875" customWidth="1"/>
    <col min="10" max="10" width="2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+C16+C18+C20+C22+C24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 t="s">
        <v>6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>
        <v>0</v>
      </c>
      <c r="D22" s="5" t="s">
        <v>6</v>
      </c>
      <c r="E22" s="11"/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51</v>
      </c>
      <c r="C24" s="11">
        <v>0</v>
      </c>
      <c r="D24" s="5" t="s">
        <v>6</v>
      </c>
      <c r="E24" s="5"/>
      <c r="F24" s="5"/>
      <c r="G24" s="5"/>
      <c r="H24" s="5"/>
      <c r="I24" s="5"/>
      <c r="J24" s="5"/>
    </row>
    <row r="25" spans="1:10" ht="13.5" thickBot="1" x14ac:dyDescent="0.25">
      <c r="A25" s="5"/>
      <c r="B25" s="13"/>
      <c r="C25" s="5"/>
      <c r="D25" s="5"/>
      <c r="E25" s="5"/>
      <c r="F25" s="5"/>
      <c r="G25" s="5"/>
      <c r="H25" s="5"/>
      <c r="I25" s="5"/>
      <c r="J25" s="5"/>
    </row>
    <row r="26" spans="1:10" ht="13.5" thickBot="1" x14ac:dyDescent="0.25">
      <c r="A26" s="5"/>
      <c r="B26" s="12" t="s">
        <v>5</v>
      </c>
      <c r="C26" s="11"/>
      <c r="D26" s="10" t="s">
        <v>28</v>
      </c>
      <c r="E26" s="5"/>
      <c r="F26" s="5"/>
      <c r="G26" s="5"/>
      <c r="H26" s="5"/>
      <c r="I26" s="5"/>
      <c r="J26" s="5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9" t="s">
        <v>4</v>
      </c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8" t="e">
        <f>+IF(C26=1,(C34),(C34+(C35*E34))/C26)</f>
        <v>#DIV/0!</v>
      </c>
      <c r="C29" s="7" t="s">
        <v>3</v>
      </c>
      <c r="D29" s="8">
        <f>IF(C9&lt;=0,0,(0.05*C9+28))</f>
        <v>0</v>
      </c>
      <c r="E29" s="7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5"/>
      <c r="B31" s="6" t="str">
        <f>+IF(C9&lt;=0,"Insert values above",+IF(D29&gt;=B29,"Packaging reqiurement fulfilled","Packaging reqiurement NOT fulfilled"))</f>
        <v>Insert values above</v>
      </c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2:5" x14ac:dyDescent="0.2">
      <c r="B33" s="4" t="s">
        <v>2</v>
      </c>
    </row>
    <row r="34" spans="2:5" x14ac:dyDescent="0.2">
      <c r="B34" s="1" t="s">
        <v>1</v>
      </c>
      <c r="C34" s="2">
        <f>+(0.6*C14+2.1*C16+0.4*C18+1*C20+1*C22+C24)</f>
        <v>0</v>
      </c>
      <c r="D34" s="1" t="s">
        <v>0</v>
      </c>
      <c r="E34" s="3">
        <f>+(2.1*E16+0.4*E18+1*E20+1*E22)</f>
        <v>0</v>
      </c>
    </row>
    <row r="35" spans="2:5" x14ac:dyDescent="0.2">
      <c r="B35" s="1" t="s">
        <v>0</v>
      </c>
      <c r="C35" s="2" t="e">
        <f>+C9/E9*(C26-1)</f>
        <v>#DIV/0!</v>
      </c>
      <c r="D35" s="1"/>
      <c r="E35" s="1"/>
    </row>
  </sheetData>
  <conditionalFormatting sqref="B31">
    <cfRule type="cellIs" dxfId="37" priority="3" stopIfTrue="1" operator="equal">
      <formula>"Packaging reqiurement NOT fulfilled"</formula>
    </cfRule>
    <cfRule type="cellIs" dxfId="36" priority="4" stopIfTrue="1" operator="equal">
      <formula>"Packaging reqiurement fulfilled"</formula>
    </cfRule>
  </conditionalFormatting>
  <conditionalFormatting sqref="E8:F22">
    <cfRule type="expression" dxfId="35" priority="1" stopIfTrue="1">
      <formula>#REF!=1</formula>
    </cfRule>
  </conditionalFormatting>
  <pageMargins left="0.7579166666666666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3"/>
  <sheetViews>
    <sheetView view="pageLayout" zoomScaleNormal="100" workbookViewId="0">
      <selection activeCell="C28" sqref="C2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/>
      <c r="D22" s="5" t="s">
        <v>6</v>
      </c>
      <c r="E22" s="11">
        <v>0</v>
      </c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</v>
      </c>
      <c r="C24" s="11">
        <v>1</v>
      </c>
      <c r="D24" s="10" t="s">
        <v>28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4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3</v>
      </c>
      <c r="D27" s="8">
        <f>IF(C9&lt;=0,0,(0.24*C9+21))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2</v>
      </c>
    </row>
    <row r="32" spans="1:10" x14ac:dyDescent="0.2">
      <c r="B32" s="1" t="s">
        <v>1</v>
      </c>
      <c r="C32" s="2">
        <f>+(0.6*C14+2.1*C16+0.4*C18+1*C20+1*C22)</f>
        <v>0</v>
      </c>
      <c r="D32" s="1" t="s">
        <v>0</v>
      </c>
      <c r="E32" s="3">
        <f>+(2.1*E16+0.4*E18+1*E20+1*E22)</f>
        <v>0</v>
      </c>
    </row>
    <row r="33" spans="2:5" x14ac:dyDescent="0.2">
      <c r="B33" s="1" t="s">
        <v>0</v>
      </c>
      <c r="C33" s="2" t="e">
        <f>+C9/E9*(C24-1)</f>
        <v>#DIV/0!</v>
      </c>
      <c r="D33" s="1"/>
      <c r="E33" s="1"/>
    </row>
  </sheetData>
  <conditionalFormatting sqref="B29">
    <cfRule type="cellIs" dxfId="34" priority="4" stopIfTrue="1" operator="equal">
      <formula>"Packaging reqiurement NOT fulfilled"</formula>
    </cfRule>
    <cfRule type="cellIs" dxfId="33" priority="5" stopIfTrue="1" operator="equal">
      <formula>"Packaging reqiurement fulfilled"</formula>
    </cfRule>
  </conditionalFormatting>
  <conditionalFormatting sqref="E8:F22">
    <cfRule type="expression" dxfId="32" priority="1" stopIfTrue="1">
      <formula>#REF!=1</formula>
    </cfRule>
  </conditionalFormatting>
  <pageMargins left="0.69416666666666671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C10" sqref="C1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+C14+C16+C18+C20</f>
        <v>0</v>
      </c>
      <c r="D12" s="5" t="s">
        <v>6</v>
      </c>
      <c r="E12" s="14">
        <f>+E14+E16+E18+E20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25</v>
      </c>
      <c r="C14" s="11">
        <v>0</v>
      </c>
      <c r="D14" s="5" t="s">
        <v>6</v>
      </c>
      <c r="E14" s="11">
        <v>0</v>
      </c>
      <c r="F14" s="5" t="s">
        <v>6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8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7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27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5</v>
      </c>
      <c r="C22" s="11">
        <v>1</v>
      </c>
      <c r="D22" s="10" t="s">
        <v>28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4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3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2</v>
      </c>
    </row>
    <row r="30" spans="1:10" x14ac:dyDescent="0.2">
      <c r="B30" s="1" t="s">
        <v>1</v>
      </c>
      <c r="C30" s="2">
        <f>+(2.1*C14+0.4*C16+1*C18+1*C20)</f>
        <v>0</v>
      </c>
      <c r="D30" s="1" t="s">
        <v>0</v>
      </c>
      <c r="E30" s="3">
        <f>+(2.1*E14+0.4*E16+1*E18+1*E20)</f>
        <v>0</v>
      </c>
    </row>
    <row r="31" spans="1:10" x14ac:dyDescent="0.2">
      <c r="B31" s="1" t="s">
        <v>0</v>
      </c>
      <c r="C31" s="2" t="e">
        <f>+C9/E9*(C22-1)</f>
        <v>#DIV/0!</v>
      </c>
      <c r="D31" s="1"/>
      <c r="E31" s="1"/>
    </row>
  </sheetData>
  <conditionalFormatting sqref="B27">
    <cfRule type="cellIs" dxfId="31" priority="3" stopIfTrue="1" operator="equal">
      <formula>"Packaging reqiurement NOT fulfilled"</formula>
    </cfRule>
    <cfRule type="cellIs" dxfId="30" priority="4" stopIfTrue="1" operator="equal">
      <formula>"Packaging reqiurement fulfilled"</formula>
    </cfRule>
  </conditionalFormatting>
  <conditionalFormatting sqref="E8:F20">
    <cfRule type="expression" dxfId="29" priority="1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3"/>
  <sheetViews>
    <sheetView view="pageLayout" zoomScaleNormal="100" workbookViewId="0">
      <selection activeCell="C32" sqref="C3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710937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>
        <v>0</v>
      </c>
      <c r="D22" s="5" t="s">
        <v>6</v>
      </c>
      <c r="E22" s="11">
        <v>0</v>
      </c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</v>
      </c>
      <c r="C24" s="11">
        <v>1</v>
      </c>
      <c r="D24" s="10" t="s">
        <v>28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4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3</v>
      </c>
      <c r="D27" s="8">
        <f>IF(C9&lt;=0,0,(0.065*C9+15))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2</v>
      </c>
    </row>
    <row r="32" spans="1:10" x14ac:dyDescent="0.2">
      <c r="B32" s="1" t="s">
        <v>1</v>
      </c>
      <c r="C32" s="2">
        <f>+(0.6*C14+2.1*C16+0.4*C18+1*C20+1*C22)</f>
        <v>0</v>
      </c>
      <c r="D32" s="1" t="s">
        <v>0</v>
      </c>
      <c r="E32" s="3">
        <f>+(2.1*E16+0.4*E18+1*E20+1*E22)</f>
        <v>0</v>
      </c>
    </row>
    <row r="33" spans="2:5" x14ac:dyDescent="0.2">
      <c r="B33" s="1" t="s">
        <v>0</v>
      </c>
      <c r="C33" s="2" t="e">
        <f>+C9/E9*(C24-1)</f>
        <v>#DIV/0!</v>
      </c>
      <c r="D33" s="1"/>
      <c r="E33" s="1"/>
    </row>
  </sheetData>
  <conditionalFormatting sqref="B29">
    <cfRule type="cellIs" dxfId="28" priority="4" stopIfTrue="1" operator="equal">
      <formula>"Packaging reqiurement NOT fulfilled"</formula>
    </cfRule>
    <cfRule type="cellIs" dxfId="27" priority="5" stopIfTrue="1" operator="equal">
      <formula>"Packaging reqiurement fulfilled"</formula>
    </cfRule>
  </conditionalFormatting>
  <conditionalFormatting sqref="E8:F22">
    <cfRule type="expression" dxfId="26" priority="1" stopIfTrue="1">
      <formula>#REF!=1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3"/>
  <sheetViews>
    <sheetView view="pageLayout" zoomScaleNormal="100" workbookViewId="0">
      <selection activeCell="G18" sqref="G1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>
        <v>0</v>
      </c>
      <c r="D22" s="5" t="s">
        <v>6</v>
      </c>
      <c r="E22" s="11">
        <v>0</v>
      </c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</v>
      </c>
      <c r="C24" s="11">
        <v>1</v>
      </c>
      <c r="D24" s="10" t="s">
        <v>28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4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3</v>
      </c>
      <c r="D27" s="8">
        <f>IF(C9&lt;=0,0,(0.08*C9+35))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2</v>
      </c>
    </row>
    <row r="32" spans="1:10" x14ac:dyDescent="0.2">
      <c r="B32" s="1" t="s">
        <v>1</v>
      </c>
      <c r="C32" s="2">
        <f>+(0.6*C14+2.1*C16+0.4*C18+1*C20+1*C22)</f>
        <v>0</v>
      </c>
      <c r="D32" s="1" t="s">
        <v>0</v>
      </c>
      <c r="E32" s="3">
        <f>+(2.1*E16+0.4*E18+1*E20+1*E22)</f>
        <v>0</v>
      </c>
    </row>
    <row r="33" spans="2:5" x14ac:dyDescent="0.2">
      <c r="B33" s="1" t="s">
        <v>0</v>
      </c>
      <c r="C33" s="2" t="e">
        <f>+C9/E9*(C24-1)</f>
        <v>#DIV/0!</v>
      </c>
      <c r="D33" s="1"/>
      <c r="E33" s="1"/>
    </row>
  </sheetData>
  <conditionalFormatting sqref="B29">
    <cfRule type="cellIs" dxfId="25" priority="4" stopIfTrue="1" operator="equal">
      <formula>"Packaging reqiurement NOT fulfilled"</formula>
    </cfRule>
    <cfRule type="cellIs" dxfId="24" priority="5" stopIfTrue="1" operator="equal">
      <formula>"Packaging reqiurement fulfilled"</formula>
    </cfRule>
  </conditionalFormatting>
  <conditionalFormatting sqref="E8:F22">
    <cfRule type="expression" dxfId="23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3"/>
  <sheetViews>
    <sheetView tabSelected="1" view="pageLayout" zoomScaleNormal="100" workbookViewId="0">
      <selection activeCell="D28" sqref="D2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>
        <v>0</v>
      </c>
      <c r="D22" s="5" t="s">
        <v>6</v>
      </c>
      <c r="E22" s="11">
        <v>0</v>
      </c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</v>
      </c>
      <c r="C24" s="11">
        <v>1</v>
      </c>
      <c r="D24" s="10" t="s">
        <v>28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4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3</v>
      </c>
      <c r="D27" s="8">
        <f>IF(C9&lt;=0,0,(0.2*C9+24))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2</v>
      </c>
    </row>
    <row r="32" spans="1:10" x14ac:dyDescent="0.2">
      <c r="B32" s="1" t="s">
        <v>1</v>
      </c>
      <c r="C32" s="2">
        <f>+(0.6*C14+2.1*C16+0.4*C18+1*C20+1*C22)</f>
        <v>0</v>
      </c>
      <c r="D32" s="1" t="s">
        <v>0</v>
      </c>
      <c r="E32" s="3">
        <f>+(2.1*E16+0.4*E18+1*E20+1*E22)</f>
        <v>0</v>
      </c>
    </row>
    <row r="33" spans="2:5" x14ac:dyDescent="0.2">
      <c r="B33" s="1" t="s">
        <v>0</v>
      </c>
      <c r="C33" s="2" t="e">
        <f>+C9/E9*(C24-1)</f>
        <v>#DIV/0!</v>
      </c>
      <c r="D33" s="1"/>
      <c r="E33" s="1"/>
    </row>
  </sheetData>
  <conditionalFormatting sqref="B29">
    <cfRule type="cellIs" dxfId="22" priority="4" stopIfTrue="1" operator="equal">
      <formula>"Packaging reqiurement NOT fulfilled"</formula>
    </cfRule>
    <cfRule type="cellIs" dxfId="21" priority="5" stopIfTrue="1" operator="equal">
      <formula>"Packaging reqiurement fulfilled"</formula>
    </cfRule>
  </conditionalFormatting>
  <conditionalFormatting sqref="E8:F22">
    <cfRule type="expression" dxfId="20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26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+C14+C16+C18</f>
        <v>0</v>
      </c>
      <c r="D12" s="5" t="s">
        <v>6</v>
      </c>
      <c r="E12" s="14">
        <f>+E14+E16+E18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8</v>
      </c>
      <c r="C14" s="11">
        <v>0</v>
      </c>
      <c r="D14" s="5" t="s">
        <v>6</v>
      </c>
      <c r="E14" s="11">
        <v>0</v>
      </c>
      <c r="F14" s="5" t="s">
        <v>6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7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27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5</v>
      </c>
      <c r="C20" s="11">
        <v>1</v>
      </c>
      <c r="D20" s="10" t="s">
        <v>28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4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+IF(C20=1,(C28),(C28+(C29*E28))/C20)</f>
        <v>0</v>
      </c>
      <c r="C23" s="7" t="s">
        <v>3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2</v>
      </c>
    </row>
    <row r="28" spans="1:10" x14ac:dyDescent="0.2">
      <c r="B28" s="1" t="s">
        <v>1</v>
      </c>
      <c r="C28" s="2">
        <f>+(0.4*C14+1*C16+1*C18)</f>
        <v>0</v>
      </c>
      <c r="D28" s="1" t="s">
        <v>0</v>
      </c>
      <c r="E28" s="3">
        <f>+(0.4*E14+1*E16+1*E18)</f>
        <v>0</v>
      </c>
    </row>
    <row r="29" spans="1:10" x14ac:dyDescent="0.2">
      <c r="B29" s="1" t="s">
        <v>0</v>
      </c>
      <c r="C29" s="2" t="e">
        <f>+C9/E9*(C20-1)</f>
        <v>#DIV/0!</v>
      </c>
      <c r="D29" s="1"/>
      <c r="E29" s="1"/>
    </row>
  </sheetData>
  <conditionalFormatting sqref="B25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8">
    <cfRule type="expression" dxfId="17" priority="2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C12" sqref="C1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+C14+C16+C18+C20</f>
        <v>0</v>
      </c>
      <c r="D12" s="5" t="s">
        <v>6</v>
      </c>
      <c r="E12" s="14">
        <f>+E14+E16+E18+E20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25</v>
      </c>
      <c r="C14" s="11">
        <v>0</v>
      </c>
      <c r="D14" s="5" t="s">
        <v>6</v>
      </c>
      <c r="E14" s="11">
        <v>0</v>
      </c>
      <c r="F14" s="5" t="s">
        <v>6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8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7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27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5</v>
      </c>
      <c r="C22" s="11">
        <v>1</v>
      </c>
      <c r="D22" s="10" t="s">
        <v>28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4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3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2</v>
      </c>
    </row>
    <row r="30" spans="1:10" x14ac:dyDescent="0.2">
      <c r="B30" s="1" t="s">
        <v>1</v>
      </c>
      <c r="C30" s="2">
        <f>+(2.1*C14+0.4*C16+1*C18+1*C20)</f>
        <v>0</v>
      </c>
      <c r="D30" s="1" t="s">
        <v>0</v>
      </c>
      <c r="E30" s="3">
        <f>+(2.1*E14+0.4*E16+1*E18+1*E20)</f>
        <v>0</v>
      </c>
    </row>
    <row r="31" spans="1:10" x14ac:dyDescent="0.2">
      <c r="B31" s="1" t="s">
        <v>0</v>
      </c>
      <c r="C31" s="2" t="e">
        <f>+C9/E9*(C22-1)</f>
        <v>#DIV/0!</v>
      </c>
      <c r="D31" s="1"/>
      <c r="E31" s="1"/>
    </row>
  </sheetData>
  <conditionalFormatting sqref="B27">
    <cfRule type="cellIs" dxfId="16" priority="3" stopIfTrue="1" operator="equal">
      <formula>"Packaging reqiurement NOT fulfilled"</formula>
    </cfRule>
    <cfRule type="cellIs" dxfId="15" priority="4" stopIfTrue="1" operator="equal">
      <formula>"Packaging reqiurement fulfilled"</formula>
    </cfRule>
  </conditionalFormatting>
  <conditionalFormatting sqref="E8:F20">
    <cfRule type="expression" dxfId="14" priority="1" stopIfTrue="1">
      <formula>#REF!=1</formula>
    </cfRule>
  </conditionalFormatting>
  <pageMargins left="0.7083333333333333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6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+C14+C16+C18+C20</f>
        <v>0</v>
      </c>
      <c r="D12" s="5" t="s">
        <v>6</v>
      </c>
      <c r="E12" s="14">
        <f>+E14+E16+E18+E20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25</v>
      </c>
      <c r="C14" s="11">
        <v>0</v>
      </c>
      <c r="D14" s="5" t="s">
        <v>6</v>
      </c>
      <c r="E14" s="11">
        <v>0</v>
      </c>
      <c r="F14" s="5" t="s">
        <v>6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8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7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27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5</v>
      </c>
      <c r="C22" s="11">
        <v>1</v>
      </c>
      <c r="D22" s="10" t="s">
        <v>28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4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3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2</v>
      </c>
    </row>
    <row r="30" spans="1:10" x14ac:dyDescent="0.2">
      <c r="B30" s="1" t="s">
        <v>1</v>
      </c>
      <c r="C30" s="2">
        <f>+(2.1*C14+0.4*C16+1*C18+1*C20)</f>
        <v>0</v>
      </c>
      <c r="D30" s="1" t="s">
        <v>0</v>
      </c>
      <c r="E30" s="3">
        <f>+(2.1*E14+0.4*E16+1*E18+1*E20)</f>
        <v>0</v>
      </c>
    </row>
    <row r="31" spans="1:10" x14ac:dyDescent="0.2">
      <c r="B31" s="1" t="s">
        <v>0</v>
      </c>
      <c r="C31" s="2" t="e">
        <f>+C9/E9*(C22-1)</f>
        <v>#DIV/0!</v>
      </c>
      <c r="D31" s="1"/>
      <c r="E31" s="1"/>
    </row>
  </sheetData>
  <conditionalFormatting sqref="B27">
    <cfRule type="cellIs" dxfId="13" priority="3" stopIfTrue="1" operator="equal">
      <formula>"Packaging reqiurement NOT fulfilled"</formula>
    </cfRule>
    <cfRule type="cellIs" dxfId="12" priority="4" stopIfTrue="1" operator="equal">
      <formula>"Packaging reqiurement fulfilled"</formula>
    </cfRule>
  </conditionalFormatting>
  <conditionalFormatting sqref="E8:F20">
    <cfRule type="expression" dxfId="11" priority="1" stopIfTrue="1">
      <formula>#REF!=1</formula>
    </cfRule>
  </conditionalFormatting>
  <pageMargins left="0.6870833333333333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13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14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33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12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20</v>
      </c>
      <c r="C9" s="11"/>
      <c r="D9" s="5" t="s">
        <v>6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9</v>
      </c>
      <c r="C12" s="14"/>
      <c r="D12" s="5" t="s">
        <v>6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19</v>
      </c>
      <c r="C14" s="11">
        <v>0</v>
      </c>
      <c r="D14" s="5" t="s">
        <v>6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18</v>
      </c>
      <c r="C16" s="11">
        <v>0</v>
      </c>
      <c r="D16" s="5" t="s">
        <v>6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17</v>
      </c>
      <c r="C18" s="11">
        <v>0</v>
      </c>
      <c r="D18" s="5" t="s">
        <v>6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16</v>
      </c>
      <c r="C20" s="11">
        <v>0</v>
      </c>
      <c r="D20" s="5" t="s">
        <v>6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15</v>
      </c>
      <c r="C22" s="11">
        <v>0</v>
      </c>
      <c r="D22" s="5" t="s">
        <v>6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4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3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0" priority="3" stopIfTrue="1" operator="equal">
      <formula>"Packaging requirement NOT fulfilled"</formula>
    </cfRule>
    <cfRule type="cellIs" dxfId="9" priority="4" stopIfTrue="1" operator="equal">
      <formula>"Packaging 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3"/>
  <sheetViews>
    <sheetView view="pageLayout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13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14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33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12</v>
      </c>
      <c r="D8" s="5"/>
      <c r="E8" s="5" t="s">
        <v>0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11</v>
      </c>
      <c r="C9" s="11"/>
      <c r="D9" s="5" t="s">
        <v>10</v>
      </c>
      <c r="E9" s="11"/>
      <c r="F9" s="5" t="s">
        <v>10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9</v>
      </c>
      <c r="C12" s="14">
        <f>+C16+C18+C20+C22</f>
        <v>0</v>
      </c>
      <c r="D12" s="5" t="s">
        <v>6</v>
      </c>
      <c r="E12" s="14">
        <f>+E16+E18+E20+E22</f>
        <v>0</v>
      </c>
      <c r="F12" s="5" t="s">
        <v>6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50</v>
      </c>
      <c r="C14" s="11">
        <v>0</v>
      </c>
      <c r="D14" s="5" t="s">
        <v>6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25</v>
      </c>
      <c r="C16" s="11">
        <v>0</v>
      </c>
      <c r="D16" s="5" t="s">
        <v>6</v>
      </c>
      <c r="E16" s="11">
        <v>0</v>
      </c>
      <c r="F16" s="5" t="s">
        <v>6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8</v>
      </c>
      <c r="C18" s="11">
        <v>0</v>
      </c>
      <c r="D18" s="5" t="s">
        <v>6</v>
      </c>
      <c r="E18" s="11">
        <v>0</v>
      </c>
      <c r="F18" s="5" t="s">
        <v>6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7</v>
      </c>
      <c r="C20" s="11">
        <v>0</v>
      </c>
      <c r="D20" s="5" t="s">
        <v>6</v>
      </c>
      <c r="E20" s="11">
        <v>0</v>
      </c>
      <c r="F20" s="5" t="s">
        <v>6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27</v>
      </c>
      <c r="C22" s="11">
        <v>0</v>
      </c>
      <c r="D22" s="5" t="s">
        <v>6</v>
      </c>
      <c r="E22" s="11">
        <v>0</v>
      </c>
      <c r="F22" s="5" t="s">
        <v>6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5</v>
      </c>
      <c r="C24" s="11">
        <v>1</v>
      </c>
      <c r="D24" s="10" t="s">
        <v>28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4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3</v>
      </c>
      <c r="D27" s="8">
        <f>IF(C9&lt;=0,0,(0.013*C9+15))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2</v>
      </c>
    </row>
    <row r="32" spans="1:10" x14ac:dyDescent="0.2">
      <c r="B32" s="1" t="s">
        <v>1</v>
      </c>
      <c r="C32" s="2">
        <f>+(0.6*C14+2.1*C16+0.4*C18+1*C20+1*C22)</f>
        <v>0</v>
      </c>
      <c r="D32" s="1" t="s">
        <v>0</v>
      </c>
      <c r="E32" s="3">
        <f>+(2.1*E16+0.4*E18+1*E20+1*E22)</f>
        <v>0</v>
      </c>
    </row>
    <row r="33" spans="2:5" x14ac:dyDescent="0.2">
      <c r="B33" s="1" t="s">
        <v>0</v>
      </c>
      <c r="C33" s="2" t="e">
        <f>+C9/E9*(C24-1)</f>
        <v>#DIV/0!</v>
      </c>
      <c r="D33" s="1"/>
      <c r="E33" s="1"/>
    </row>
  </sheetData>
  <conditionalFormatting sqref="B29">
    <cfRule type="cellIs" dxfId="8" priority="4" stopIfTrue="1" operator="equal">
      <formula>"Packaging reqiurement NOT fulfilled"</formula>
    </cfRule>
    <cfRule type="cellIs" dxfId="7" priority="5" stopIfTrue="1" operator="equal">
      <formula>"Packaging reqiurement fulfilled"</formula>
    </cfRule>
  </conditionalFormatting>
  <conditionalFormatting sqref="E8:F22">
    <cfRule type="expression" dxfId="6" priority="1" stopIfTrue="1">
      <formula>#REF!=1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  <col min="5" max="5" width="4.5703125" customWidth="1"/>
    <col min="6" max="6" width="1.28515625" customWidth="1"/>
  </cols>
  <sheetData>
    <row r="1" spans="1:6" ht="18" x14ac:dyDescent="0.25">
      <c r="A1" s="18" t="s">
        <v>24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29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12</v>
      </c>
      <c r="D6" s="5"/>
      <c r="E6" s="5"/>
      <c r="F6" s="5"/>
    </row>
    <row r="7" spans="1:6" ht="13.5" thickBot="1" x14ac:dyDescent="0.25">
      <c r="A7" s="5"/>
      <c r="B7" s="12" t="s">
        <v>23</v>
      </c>
      <c r="C7" s="11"/>
      <c r="D7" s="5" t="s">
        <v>6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22</v>
      </c>
      <c r="C9" s="11"/>
      <c r="D9" s="5" t="s">
        <v>6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21</v>
      </c>
      <c r="C11" s="11"/>
      <c r="D11" s="5" t="s">
        <v>6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4</v>
      </c>
      <c r="C14" s="5"/>
      <c r="D14" s="5"/>
      <c r="E14" s="5"/>
      <c r="F14" s="5"/>
    </row>
    <row r="15" spans="1:6" x14ac:dyDescent="0.2">
      <c r="A15" s="5"/>
      <c r="B15" s="21" t="e">
        <f>+IF(C9&gt;C7,"Insert correct values",(C9-C11)/(C7-C11))</f>
        <v>#DIV/0!</v>
      </c>
      <c r="C15" s="7" t="s">
        <v>3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Pedersen&amp;CEmtying level&amp;RCosmetic products, Generation 4
Printed 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C9" sqref="C9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30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31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32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42</v>
      </c>
      <c r="B6" s="43"/>
      <c r="C6" s="44"/>
      <c r="D6" s="45"/>
      <c r="E6" s="46"/>
      <c r="F6" s="25"/>
      <c r="G6" s="41" t="s">
        <v>47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43</v>
      </c>
      <c r="C8" s="38"/>
      <c r="D8" s="39"/>
      <c r="E8" s="40"/>
      <c r="F8" s="26" t="s">
        <v>10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44</v>
      </c>
      <c r="C10" s="38"/>
      <c r="D10" s="39"/>
      <c r="E10" s="40"/>
      <c r="F10" s="26" t="s">
        <v>35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39</v>
      </c>
      <c r="C13" s="38"/>
      <c r="D13" s="39"/>
      <c r="E13" s="40"/>
      <c r="F13" s="26" t="s">
        <v>34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38</v>
      </c>
      <c r="C15" s="38"/>
      <c r="D15" s="39"/>
      <c r="E15" s="40"/>
      <c r="F15" s="26" t="s">
        <v>34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48</v>
      </c>
      <c r="C17" s="38"/>
      <c r="D17" s="39"/>
      <c r="E17" s="40"/>
      <c r="F17" s="26" t="s">
        <v>34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49</v>
      </c>
      <c r="C19" s="38"/>
      <c r="D19" s="39"/>
      <c r="E19" s="40"/>
      <c r="F19" s="26" t="s">
        <v>34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41</v>
      </c>
      <c r="C22" s="5">
        <f>2*C17*C13</f>
        <v>0</v>
      </c>
      <c r="D22" s="26" t="s">
        <v>35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40</v>
      </c>
      <c r="C24" s="5">
        <f>C15*(C17+C19)/2</f>
        <v>0</v>
      </c>
      <c r="D24" s="26" t="s">
        <v>35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46</v>
      </c>
      <c r="C26" s="26"/>
      <c r="D26" s="28" t="s">
        <v>45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3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topLeftCell="A15" zoomScaleNormal="100" workbookViewId="0">
      <selection activeCell="N1" sqref="N1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30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31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32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42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43</v>
      </c>
      <c r="C8" s="38"/>
      <c r="D8" s="39"/>
      <c r="E8" s="40"/>
      <c r="F8" s="26" t="s">
        <v>10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44</v>
      </c>
      <c r="C10" s="38"/>
      <c r="D10" s="39"/>
      <c r="E10" s="40"/>
      <c r="F10" s="26" t="s">
        <v>35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39</v>
      </c>
      <c r="C13" s="38"/>
      <c r="D13" s="39"/>
      <c r="E13" s="40"/>
      <c r="F13" s="26" t="s">
        <v>34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38</v>
      </c>
      <c r="C15" s="38"/>
      <c r="D15" s="39"/>
      <c r="E15" s="40"/>
      <c r="F15" s="26" t="s">
        <v>34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36</v>
      </c>
      <c r="C17" s="38"/>
      <c r="D17" s="39"/>
      <c r="E17" s="40"/>
      <c r="F17" s="26" t="s">
        <v>34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37</v>
      </c>
      <c r="C19" s="38"/>
      <c r="D19" s="39"/>
      <c r="E19" s="40"/>
      <c r="F19" s="26" t="s">
        <v>34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41</v>
      </c>
      <c r="C22" s="37">
        <f>2*PI()*C19*C13</f>
        <v>0</v>
      </c>
      <c r="D22" s="26" t="s">
        <v>35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40</v>
      </c>
      <c r="C24" s="37">
        <f>PI()*(C19+C17)*SQRT(C15^2+((C19-C17)^2))</f>
        <v>0</v>
      </c>
      <c r="D24" s="26" t="s">
        <v>35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46</v>
      </c>
      <c r="C26" s="26"/>
      <c r="D26" s="28" t="s">
        <v>45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3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0866141732283472" right="0.70866141732283472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d14417a5-5a85-44b4-9c71-5f9e62dfb5ef" xsi:nil="true"/>
    <TaxCatchAll xmlns="b1ddc10f-4ffc-4a25-8104-4eacd4356aad">
      <Value>50</Value>
      <Value>3</Value>
      <Value>1</Value>
    </TaxCatchAll>
    <d6a12a92581e42f5ab2fd8eb0ab6a7b6 xmlns="b1ddc10f-4ffc-4a25-8104-4eacd4356aad">Calculation sheet|8d9e94c2-df09-48f3-b059-a1a0a5090d21</d6a12a92581e42f5ab2fd8eb0ab6a7b6>
    <e875f6ca30b049e69b92ab6fd30ccc7e xmlns="b1ddc10f-4ffc-4a25-8104-4eacd4356aad">4|6f3115d7-7bd7-43be-b888-10986222e4f3</e875f6ca30b049e69b92ab6fd30ccc7e>
    <i2b8d92c922f44369b3c371567339a7a xmlns="b1ddc10f-4ffc-4a25-8104-4eacd4356aad">Cosmetic products (090)|b451bbe5-1746-48bb-8358-d1c7a62b3e1f</i2b8d92c922f44369b3c371567339a7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1F89B41241A4DA8F5AADFAC9BDF2C" ma:contentTypeVersion="26" ma:contentTypeDescription="Create a new document." ma:contentTypeScope="" ma:versionID="778efe135b9ec6d31cb8385a89cdec77">
  <xsd:schema xmlns:xsd="http://www.w3.org/2001/XMLSchema" xmlns:xs="http://www.w3.org/2001/XMLSchema" xmlns:p="http://schemas.microsoft.com/office/2006/metadata/properties" xmlns:ns2="b1ddc10f-4ffc-4a25-8104-4eacd4356aad" xmlns:ns3="d14417a5-5a85-44b4-9c71-5f9e62dfb5ef" targetNamespace="http://schemas.microsoft.com/office/2006/metadata/properties" ma:root="true" ma:fieldsID="9c0d7ad69d3fa49cface6fce61bc7ad7" ns2:_="" ns3:_="">
    <xsd:import namespace="b1ddc10f-4ffc-4a25-8104-4eacd4356aad"/>
    <xsd:import namespace="d14417a5-5a85-44b4-9c71-5f9e62dfb5ef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2:TaxCatchAll" minOccurs="0"/>
                <xsd:element ref="ns2:e875f6ca30b049e69b92ab6fd30ccc7e" minOccurs="0"/>
                <xsd:element ref="ns3:Comment" minOccurs="0"/>
                <xsd:element ref="ns2:d6a12a92581e42f5ab2fd8eb0ab6a7b6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dc10f-4ffc-4a25-8104-4eacd4356aad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5" nillable="true" ma:displayName="Product group 001_0" ma:hidden="true" ma:internalName="i2b8d92c922f44369b3c371567339a7a" ma:readOnly="false">
      <xsd:simpleType>
        <xsd:restriction base="dms:Note"/>
      </xsd:simpleType>
    </xsd:element>
    <xsd:element name="TaxCatchAll" ma:index="6" nillable="true" ma:displayName="Taxonomy Catch All Column" ma:hidden="true" ma:list="{5ad9d8cf-566e-4ff3-9b0f-e35da2b2b44e}" ma:internalName="TaxCatchAll" ma:showField="CatchAllData" ma:web="b1ddc10f-4ffc-4a25-8104-4eacd4356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8" nillable="true" ma:displayName="Gen_0" ma:hidden="true" ma:internalName="e875f6ca30b049e69b92ab6fd30ccc7e" ma:readOnly="false">
      <xsd:simpleType>
        <xsd:restriction base="dms:Note"/>
      </xsd:simpleType>
    </xsd:element>
    <xsd:element name="d6a12a92581e42f5ab2fd8eb0ab6a7b6" ma:index="11" nillable="true" ma:displayName="Document Type_0" ma:hidden="true" ma:internalName="d6a12a92581e42f5ab2fd8eb0ab6a7b6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417a5-5a85-44b4-9c71-5f9e62dfb5ef" elementFormDefault="qualified">
    <xsd:import namespace="http://schemas.microsoft.com/office/2006/documentManagement/types"/>
    <xsd:import namespace="http://schemas.microsoft.com/office/infopath/2007/PartnerControls"/>
    <xsd:element name="Comment" ma:index="9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18317-BA9E-46CA-B081-DA99495EEAAC}">
  <ds:schemaRefs>
    <ds:schemaRef ds:uri="http://schemas.microsoft.com/office/2006/metadata/properties"/>
    <ds:schemaRef ds:uri="http://purl.org/dc/terms/"/>
    <ds:schemaRef ds:uri="d14417a5-5a85-44b4-9c71-5f9e62dfb5e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1ddc10f-4ffc-4a25-8104-4eacd4356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2EE6B4-24E9-44FF-A8F1-C4BB59CF4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dc10f-4ffc-4a25-8104-4eacd4356aad"/>
    <ds:schemaRef ds:uri="d14417a5-5a85-44b4-9c71-5f9e62dfb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3D47E-8A9B-4A5B-8008-1C9B5E10CEC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WUR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Company>Dansk Standard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Cecilie Møller Larsen</dc:creator>
  <cp:lastModifiedBy>Charlotte Wedel Friis</cp:lastModifiedBy>
  <cp:lastPrinted>2018-04-05T10:48:21Z</cp:lastPrinted>
  <dcterms:created xsi:type="dcterms:W3CDTF">2017-01-19T07:22:44Z</dcterms:created>
  <dcterms:modified xsi:type="dcterms:W3CDTF">2025-09-16T07:21:48Z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0x0101005C01F89B41241A4DA8F5AADFAC9BDF2C</vt:lpwstr>
  </property>
  <property fmtid="{D5CDD505-2E9C-101B-9397-08002B2CF9AE}" pid="3" name="Gen">
    <vt:lpwstr>1;#4|6f3115d7-7bd7-43be-b888-10986222e4f3</vt:lpwstr>
  </property>
  <property fmtid="{D5CDD505-2E9C-101B-9397-08002B2CF9AE}" pid="4" name="Product group 001">
    <vt:lpwstr>3;#Cosmetic products (090)|b451bbe5-1746-48bb-8358-d1c7a62b3e1f</vt:lpwstr>
  </property>
  <property fmtid="{D5CDD505-2E9C-101B-9397-08002B2CF9AE}" pid="5" name="Document Type">
    <vt:lpwstr>50;#Calculation sheet|8d9e94c2-df09-48f3-b059-a1a0a5090d21</vt:lpwstr>
  </property>
  <property fmtid="{D5CDD505-2E9C-101B-9397-08002B2CF9AE}" pid="6" name="Document_x0020_Type">
    <vt:lpwstr>50;#Calculation sheet|8d9e94c2-df09-48f3-b059-a1a0a5090d21</vt:lpwstr>
  </property>
  <property fmtid="{D5CDD505-2E9C-101B-9397-08002B2CF9AE}" pid="7" name="Product_x0020_group_x0020_001">
    <vt:lpwstr>3;#Cosmetic products (090)|b451bbe5-1746-48bb-8358-d1c7a62b3e1f</vt:lpwstr>
  </property>
</Properties>
</file>