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5.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omments1.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mc:AlternateContent xmlns:mc="http://schemas.openxmlformats.org/markup-compatibility/2006">
    <mc:Choice Requires="x15">
      <x15ac:absPath xmlns:x15ac="http://schemas.microsoft.com/office/spreadsheetml/2010/11/ac" url="O:\Miljø - Sekretariat\ESM\Kriterieredaktør\Kriterier Svanen\076 Rengøringsservice\"/>
    </mc:Choice>
  </mc:AlternateContent>
  <xr:revisionPtr revIDLastSave="0" documentId="8_{23AB86F0-D424-40E2-84EA-62E04005679C}" xr6:coauthVersionLast="47" xr6:coauthVersionMax="47" xr10:uidLastSave="{00000000-0000-0000-0000-000000000000}"/>
  <workbookProtection lockStructure="1"/>
  <bookViews>
    <workbookView xWindow="-120" yWindow="-120" windowWidth="29040" windowHeight="15720" tabRatio="814" firstSheet="1" activeTab="1" xr2:uid="{00000000-000D-0000-FFFF-FFFF00000000}"/>
  </bookViews>
  <sheets>
    <sheet name="Start here (select langage)" sheetId="4" state="hidden" r:id="rId1"/>
    <sheet name="Description" sheetId="5" r:id="rId2"/>
    <sheet name="Square metres" sheetId="3" r:id="rId3"/>
    <sheet name="Cleaning products" sheetId="18" r:id="rId4"/>
    <sheet name="Transportation" sheetId="6" r:id="rId5"/>
    <sheet name="TestData" sheetId="20" state="hidden" r:id="rId6"/>
    <sheet name="Language" sheetId="2" state="hidden" r:id="rId7"/>
    <sheet name="Opslag" sheetId="17" state="hidden" r:id="rId8"/>
  </sheets>
  <definedNames>
    <definedName name="_xlnm._FilterDatabase" localSheetId="6" hidden="1">Language!$A$1:$O$607</definedName>
    <definedName name="_xlnm._FilterDatabase" localSheetId="0" hidden="1">'Start here (select langage)'!$F$2:$G$2</definedName>
    <definedName name="_xlnm._FilterDatabase" localSheetId="4" hidden="1">Transportation!$B$9:$O$38</definedName>
    <definedName name="ActiveTemplateValue">'Cleaning products'!#REF!</definedName>
    <definedName name="AreaPrYear">'Square metres'!$N$12</definedName>
    <definedName name="chem_consumption">'Cleaning products'!$D$203</definedName>
    <definedName name="InputLanguage" comment="User selected language">'Start here (select langage)'!$G$2</definedName>
    <definedName name="LookupList" comment="Lists containing the sentences in different languages">Language!$B:$G</definedName>
    <definedName name="SumWOWindow">'Cleaning products'!$C$210</definedName>
    <definedName name="templatevalue">'Cleaning products'!#REF!</definedName>
    <definedName name="_xlnm.Print_Area" localSheetId="3">'Cleaning products'!$A$1:$J$154</definedName>
    <definedName name="_xlnm.Print_Area" localSheetId="1">Description!$A$1:$M$130</definedName>
    <definedName name="_xlnm.Print_Area" localSheetId="0">'Start here (select langage)'!$A$1:$J$23</definedName>
    <definedName name="_xlnm.Print_Area" localSheetId="4">Transportation!$A:$R</definedName>
    <definedName name="_xlnm.Print_Titles" localSheetId="2">'Square metres'!$14:$14</definedName>
    <definedName name="VolumeSumWeighted">'Cleaning products'!$I$170</definedName>
    <definedName name="VolumeSumWeightedNonEcolabel">'Cleaning products'!$I$201</definedName>
    <definedName name="wolumeSumWeightedNonEcolabel">'Cleaning products'!$D$171</definedName>
    <definedName name="WOWindowSum">'Cleaning products'!$I$171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3" l="1"/>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22" i="3"/>
  <c r="G23" i="3"/>
  <c r="G24" i="3"/>
  <c r="G25" i="3"/>
  <c r="G26" i="3"/>
  <c r="G27" i="3"/>
  <c r="G28" i="3"/>
  <c r="H176" i="18"/>
  <c r="H177" i="18"/>
  <c r="H178" i="18"/>
  <c r="H179" i="18"/>
  <c r="H180" i="18"/>
  <c r="B8" i="17"/>
  <c r="B205" i="18" l="1"/>
  <c r="L205" i="18"/>
  <c r="O205" i="18"/>
  <c r="P205" i="18"/>
  <c r="B204" i="18"/>
  <c r="L204" i="18"/>
  <c r="O204" i="18"/>
  <c r="P204" i="18"/>
  <c r="L96" i="5"/>
  <c r="L97" i="5"/>
  <c r="L98" i="5"/>
  <c r="L99" i="5"/>
  <c r="L100" i="5"/>
  <c r="L101" i="5"/>
  <c r="L102" i="5"/>
  <c r="L103" i="5"/>
  <c r="L104" i="5"/>
  <c r="L105" i="5"/>
  <c r="L106" i="5"/>
  <c r="L107" i="5"/>
  <c r="L108" i="5"/>
  <c r="L109" i="5"/>
  <c r="L110" i="5"/>
  <c r="K93" i="5"/>
  <c r="K94" i="5"/>
  <c r="K95" i="5"/>
  <c r="K96" i="5"/>
  <c r="K97" i="5"/>
  <c r="K98" i="5"/>
  <c r="K99" i="5"/>
  <c r="K100" i="5"/>
  <c r="K101" i="5"/>
  <c r="K102" i="5"/>
  <c r="K103" i="5"/>
  <c r="K104" i="5"/>
  <c r="K105" i="5"/>
  <c r="K106" i="5"/>
  <c r="K107" i="5"/>
  <c r="K108" i="5"/>
  <c r="K109" i="5"/>
  <c r="K110" i="5"/>
  <c r="K92" i="5"/>
  <c r="C113" i="5"/>
  <c r="C112" i="5"/>
  <c r="C64" i="5"/>
  <c r="C9" i="5"/>
  <c r="C7" i="5"/>
  <c r="C30" i="5"/>
  <c r="C31" i="5"/>
  <c r="C63" i="5"/>
  <c r="B184" i="18"/>
  <c r="C185" i="18"/>
  <c r="D185" i="18"/>
  <c r="E185" i="18"/>
  <c r="F185" i="18"/>
  <c r="G185" i="18"/>
  <c r="H185" i="18"/>
  <c r="I185" i="18"/>
  <c r="J185" i="18"/>
  <c r="K185" i="18"/>
  <c r="J170" i="18" a="1"/>
  <c r="J170" i="18" s="1"/>
  <c r="H130" i="6"/>
  <c r="G15" i="3"/>
  <c r="L119" i="5"/>
  <c r="L120" i="5"/>
  <c r="L121" i="5"/>
  <c r="L122" i="5"/>
  <c r="L123" i="5"/>
  <c r="L124" i="5"/>
  <c r="L125" i="5"/>
  <c r="L126" i="5"/>
  <c r="L127" i="5"/>
  <c r="L128" i="5"/>
  <c r="L129" i="5"/>
  <c r="L130" i="5"/>
  <c r="L131" i="5"/>
  <c r="L132" i="5"/>
  <c r="L133" i="5"/>
  <c r="L134" i="5"/>
  <c r="L135" i="5"/>
  <c r="L70" i="5"/>
  <c r="L71" i="5"/>
  <c r="L72" i="5"/>
  <c r="L73" i="5"/>
  <c r="L74" i="5"/>
  <c r="L75" i="5"/>
  <c r="L76" i="5"/>
  <c r="L77" i="5"/>
  <c r="L78" i="5"/>
  <c r="L79" i="5"/>
  <c r="L80" i="5"/>
  <c r="L81" i="5"/>
  <c r="L82" i="5"/>
  <c r="L83" i="5"/>
  <c r="L84" i="5"/>
  <c r="L85" i="5"/>
  <c r="L86" i="5"/>
  <c r="L87" i="5"/>
  <c r="L88" i="5"/>
  <c r="L89" i="5"/>
  <c r="L90" i="5"/>
  <c r="L91" i="5"/>
  <c r="L92" i="5"/>
  <c r="L93" i="5"/>
  <c r="L94" i="5"/>
  <c r="L95" i="5"/>
  <c r="B10" i="6"/>
  <c r="C10" i="6"/>
  <c r="D10" i="6"/>
  <c r="E10" i="6"/>
  <c r="F10" i="6"/>
  <c r="G10" i="6"/>
  <c r="H10" i="6"/>
  <c r="I10" i="6"/>
  <c r="G2" i="5"/>
  <c r="F133" i="6" l="1"/>
  <c r="C133" i="6"/>
  <c r="B132" i="6"/>
  <c r="K116" i="5"/>
  <c r="K117" i="5"/>
  <c r="K118" i="5"/>
  <c r="K119" i="5"/>
  <c r="K120" i="5"/>
  <c r="K121" i="5"/>
  <c r="K122" i="5"/>
  <c r="K123" i="5"/>
  <c r="K124" i="5"/>
  <c r="K125" i="5"/>
  <c r="K126" i="5"/>
  <c r="K127" i="5"/>
  <c r="K128" i="5"/>
  <c r="K129" i="5"/>
  <c r="K130" i="5"/>
  <c r="K131" i="5"/>
  <c r="K132" i="5"/>
  <c r="K133" i="5"/>
  <c r="K134" i="5"/>
  <c r="K135" i="5"/>
  <c r="K115" i="5"/>
  <c r="L67" i="5"/>
  <c r="L68" i="5"/>
  <c r="L69" i="5"/>
  <c r="L66" i="5"/>
  <c r="L116" i="5"/>
  <c r="L117" i="5"/>
  <c r="L118" i="5"/>
  <c r="L115" i="5"/>
  <c r="L136" i="5" s="1"/>
  <c r="A14" i="5"/>
  <c r="A13" i="5"/>
  <c r="A12" i="5"/>
  <c r="G17" i="3"/>
  <c r="G18" i="3"/>
  <c r="G19" i="3"/>
  <c r="G20" i="3"/>
  <c r="G21" i="3"/>
  <c r="G16" i="3"/>
  <c r="B5" i="18"/>
  <c r="E3" i="17"/>
  <c r="I238" i="2"/>
  <c r="L111" i="5" l="1"/>
  <c r="K67" i="5"/>
  <c r="K68" i="5"/>
  <c r="K69" i="5"/>
  <c r="K70" i="5"/>
  <c r="K71" i="5"/>
  <c r="K72" i="5"/>
  <c r="K73" i="5"/>
  <c r="K74" i="5"/>
  <c r="K75" i="5"/>
  <c r="K76" i="5"/>
  <c r="K77" i="5"/>
  <c r="K78" i="5"/>
  <c r="K79" i="5"/>
  <c r="K80" i="5"/>
  <c r="K81" i="5"/>
  <c r="K82" i="5"/>
  <c r="K83" i="5"/>
  <c r="K84" i="5"/>
  <c r="K85" i="5"/>
  <c r="K86" i="5"/>
  <c r="K87" i="5"/>
  <c r="K88" i="5"/>
  <c r="K89" i="5"/>
  <c r="K90" i="5"/>
  <c r="K91" i="5"/>
  <c r="K66" i="5"/>
  <c r="B16" i="18" l="1"/>
  <c r="C16" i="18"/>
  <c r="D16" i="18"/>
  <c r="E16" i="18"/>
  <c r="G16" i="18"/>
  <c r="H16" i="18"/>
  <c r="I16" i="18"/>
  <c r="J16" i="18"/>
  <c r="K16" i="18"/>
  <c r="L16" i="18"/>
  <c r="M16" i="18"/>
  <c r="N16" i="18"/>
  <c r="O16" i="18"/>
  <c r="P16" i="18"/>
  <c r="B6" i="6"/>
  <c r="F31" i="5" l="1"/>
  <c r="B6" i="18" l="1"/>
  <c r="D10" i="17"/>
  <c r="D9" i="17"/>
  <c r="D8" i="17"/>
  <c r="A7" i="17"/>
  <c r="D7" i="17"/>
  <c r="C7" i="17"/>
  <c r="B7" i="17"/>
  <c r="A6" i="17"/>
  <c r="E6" i="17"/>
  <c r="D6" i="17"/>
  <c r="C6" i="17"/>
  <c r="B6" i="17"/>
  <c r="E5" i="17"/>
  <c r="D5" i="17"/>
  <c r="B5" i="17"/>
  <c r="A5" i="17"/>
  <c r="G4" i="17"/>
  <c r="F4" i="17"/>
  <c r="E4" i="17"/>
  <c r="D4" i="17"/>
  <c r="B4" i="17"/>
  <c r="A4" i="17"/>
  <c r="G3" i="17"/>
  <c r="F3" i="17"/>
  <c r="D3" i="17"/>
  <c r="B3" i="17"/>
  <c r="A3" i="17"/>
  <c r="G2" i="17"/>
  <c r="F2" i="17"/>
  <c r="E2" i="17"/>
  <c r="D2" i="17"/>
  <c r="B2" i="17"/>
  <c r="A2" i="17"/>
  <c r="B9" i="6"/>
  <c r="N5" i="6"/>
  <c r="B5" i="6"/>
  <c r="B4" i="6"/>
  <c r="L206" i="18"/>
  <c r="B207" i="18"/>
  <c r="Q151" i="18"/>
  <c r="P203" i="18"/>
  <c r="O203" i="18"/>
  <c r="L203" i="18"/>
  <c r="G206" i="18"/>
  <c r="F206" i="18"/>
  <c r="E206" i="18"/>
  <c r="L202" i="18"/>
  <c r="B203" i="18"/>
  <c r="P185" i="18"/>
  <c r="O185" i="18"/>
  <c r="N185" i="18"/>
  <c r="M185" i="18"/>
  <c r="L185" i="18"/>
  <c r="B185" i="18"/>
  <c r="H173" i="18"/>
  <c r="G173" i="18"/>
  <c r="F173" i="18"/>
  <c r="E173" i="18"/>
  <c r="D173" i="18"/>
  <c r="C173" i="18"/>
  <c r="B173" i="18"/>
  <c r="B172" i="18"/>
  <c r="L15" i="18"/>
  <c r="B15" i="18"/>
  <c r="C13" i="18"/>
  <c r="C12" i="18"/>
  <c r="C11" i="18"/>
  <c r="C10" i="18"/>
  <c r="C9" i="18"/>
  <c r="B4" i="18"/>
  <c r="B3" i="18"/>
  <c r="G14" i="3"/>
  <c r="F14" i="3"/>
  <c r="E14" i="3"/>
  <c r="D14" i="3"/>
  <c r="C14" i="3"/>
  <c r="B14" i="3"/>
  <c r="F12" i="3"/>
  <c r="H8" i="3"/>
  <c r="G7" i="3"/>
  <c r="B5" i="3"/>
  <c r="B4" i="3"/>
  <c r="K113" i="5"/>
  <c r="I113" i="5"/>
  <c r="H113" i="5"/>
  <c r="D113" i="5"/>
  <c r="K64" i="5"/>
  <c r="I64" i="5"/>
  <c r="H64" i="5"/>
  <c r="G64" i="5"/>
  <c r="F64" i="5"/>
  <c r="E64" i="5"/>
  <c r="D64" i="5"/>
  <c r="D31" i="5"/>
  <c r="A23" i="5"/>
  <c r="A22" i="5"/>
  <c r="A21" i="5"/>
  <c r="B19" i="5"/>
  <c r="B18" i="5"/>
  <c r="B17" i="5"/>
  <c r="H16" i="5"/>
  <c r="G16" i="5"/>
  <c r="F16" i="5"/>
  <c r="E16" i="5"/>
  <c r="H11" i="5"/>
  <c r="G11" i="5"/>
  <c r="B4" i="5"/>
  <c r="B3" i="5"/>
  <c r="G113" i="5"/>
  <c r="F113" i="5"/>
  <c r="E113" i="5"/>
  <c r="I12" i="5"/>
  <c r="A243" i="2"/>
  <c r="D13" i="4"/>
  <c r="D14" i="4"/>
  <c r="J12" i="6" l="1" a="1"/>
  <c r="J12" i="6" s="1"/>
  <c r="J35" i="6" a="1"/>
  <c r="J35" i="6" s="1"/>
  <c r="J47" i="6" a="1"/>
  <c r="J47" i="6" s="1"/>
  <c r="J59" i="6" a="1"/>
  <c r="J59" i="6" s="1"/>
  <c r="J70" i="6" a="1"/>
  <c r="J70" i="6" s="1"/>
  <c r="J80" i="6" a="1"/>
  <c r="J80" i="6" s="1"/>
  <c r="J90" i="6" a="1"/>
  <c r="J90" i="6" s="1"/>
  <c r="J101" i="6" a="1"/>
  <c r="J101" i="6" s="1"/>
  <c r="J111" i="6" a="1"/>
  <c r="J111" i="6" s="1"/>
  <c r="J121" i="6" a="1"/>
  <c r="J121" i="6" s="1"/>
  <c r="K15" i="6"/>
  <c r="K27" i="6"/>
  <c r="K39" i="6"/>
  <c r="K51" i="6"/>
  <c r="K63" i="6"/>
  <c r="K75" i="6"/>
  <c r="K87" i="6"/>
  <c r="K99" i="6"/>
  <c r="K111" i="6"/>
  <c r="K123" i="6"/>
  <c r="K76" i="6"/>
  <c r="K100" i="6"/>
  <c r="K124" i="6"/>
  <c r="J55" i="6" a="1"/>
  <c r="J55" i="6" s="1"/>
  <c r="J128" i="6" a="1"/>
  <c r="J128" i="6" s="1"/>
  <c r="K107" i="6"/>
  <c r="J129" i="6" a="1"/>
  <c r="J129" i="6" s="1"/>
  <c r="K84" i="6"/>
  <c r="J45" i="6" a="1"/>
  <c r="J45" i="6" s="1"/>
  <c r="J99" i="6" a="1"/>
  <c r="J99" i="6" s="1"/>
  <c r="K85" i="6"/>
  <c r="J79" i="6" a="1"/>
  <c r="J79" i="6" s="1"/>
  <c r="K50" i="6"/>
  <c r="J13" i="6" a="1"/>
  <c r="J13" i="6" s="1"/>
  <c r="J24" i="6" a="1"/>
  <c r="J24" i="6" s="1"/>
  <c r="J36" i="6" a="1"/>
  <c r="J36" i="6" s="1"/>
  <c r="J48" i="6" a="1"/>
  <c r="J48" i="6" s="1"/>
  <c r="J60" i="6" a="1"/>
  <c r="J60" i="6" s="1"/>
  <c r="J71" i="6" a="1"/>
  <c r="J71" i="6" s="1"/>
  <c r="J81" i="6" a="1"/>
  <c r="J81" i="6" s="1"/>
  <c r="J91" i="6" a="1"/>
  <c r="J91" i="6" s="1"/>
  <c r="J112" i="6" a="1"/>
  <c r="J112" i="6" s="1"/>
  <c r="J122" i="6" a="1"/>
  <c r="J122" i="6" s="1"/>
  <c r="K16" i="6"/>
  <c r="K28" i="6"/>
  <c r="K40" i="6"/>
  <c r="K52" i="6"/>
  <c r="K64" i="6"/>
  <c r="K88" i="6"/>
  <c r="K112" i="6"/>
  <c r="J66" i="6" a="1"/>
  <c r="J66" i="6" s="1"/>
  <c r="K119" i="6"/>
  <c r="J14" i="6" a="1"/>
  <c r="J14" i="6" s="1"/>
  <c r="J25" i="6" a="1"/>
  <c r="J25" i="6" s="1"/>
  <c r="J37" i="6" a="1"/>
  <c r="J37" i="6" s="1"/>
  <c r="J49" i="6" a="1"/>
  <c r="J49" i="6" s="1"/>
  <c r="J61" i="6" a="1"/>
  <c r="J61" i="6" s="1"/>
  <c r="J82" i="6" a="1"/>
  <c r="J82" i="6" s="1"/>
  <c r="J92" i="6" a="1"/>
  <c r="J92" i="6" s="1"/>
  <c r="J102" i="6" a="1"/>
  <c r="J102" i="6" s="1"/>
  <c r="J113" i="6" a="1"/>
  <c r="J113" i="6" s="1"/>
  <c r="J123" i="6" a="1"/>
  <c r="J123" i="6" s="1"/>
  <c r="K17" i="6"/>
  <c r="K29" i="6"/>
  <c r="K41" i="6"/>
  <c r="K53" i="6"/>
  <c r="K65" i="6"/>
  <c r="K77" i="6"/>
  <c r="K89" i="6"/>
  <c r="K101" i="6"/>
  <c r="K113" i="6"/>
  <c r="K125" i="6"/>
  <c r="K126" i="6"/>
  <c r="K105" i="6"/>
  <c r="J20" i="6" a="1"/>
  <c r="J20" i="6" s="1"/>
  <c r="J77" i="6" a="1"/>
  <c r="J77" i="6" s="1"/>
  <c r="J97" i="6" a="1"/>
  <c r="J97" i="6" s="1"/>
  <c r="K35" i="6"/>
  <c r="K83" i="6"/>
  <c r="J56" i="6" a="1"/>
  <c r="J56" i="6" s="1"/>
  <c r="J119" i="6" a="1"/>
  <c r="J119" i="6" s="1"/>
  <c r="K72" i="6"/>
  <c r="K120" i="6"/>
  <c r="J68" i="6" a="1"/>
  <c r="J68" i="6" s="1"/>
  <c r="J89" i="6" a="1"/>
  <c r="J89" i="6" s="1"/>
  <c r="K49" i="6"/>
  <c r="K109" i="6"/>
  <c r="J69" i="6" a="1"/>
  <c r="J69" i="6" s="1"/>
  <c r="J100" i="6" a="1"/>
  <c r="J100" i="6" s="1"/>
  <c r="K26" i="6"/>
  <c r="K62" i="6"/>
  <c r="K98" i="6"/>
  <c r="J15" i="6" a="1"/>
  <c r="J15" i="6" s="1"/>
  <c r="J26" i="6" a="1"/>
  <c r="J26" i="6" s="1"/>
  <c r="J38" i="6" a="1"/>
  <c r="J38" i="6" s="1"/>
  <c r="J50" i="6" a="1"/>
  <c r="J50" i="6" s="1"/>
  <c r="J62" i="6" a="1"/>
  <c r="J62" i="6" s="1"/>
  <c r="J72" i="6" a="1"/>
  <c r="J72" i="6" s="1"/>
  <c r="J83" i="6" a="1"/>
  <c r="J83" i="6" s="1"/>
  <c r="J93" i="6" a="1"/>
  <c r="J93" i="6" s="1"/>
  <c r="J103" i="6" a="1"/>
  <c r="J103" i="6" s="1"/>
  <c r="J124" i="6" a="1"/>
  <c r="J124" i="6" s="1"/>
  <c r="K18" i="6"/>
  <c r="K30" i="6"/>
  <c r="K42" i="6"/>
  <c r="K54" i="6"/>
  <c r="K66" i="6"/>
  <c r="K78" i="6"/>
  <c r="K90" i="6"/>
  <c r="K102" i="6"/>
  <c r="K114" i="6"/>
  <c r="K117" i="6"/>
  <c r="K47" i="6"/>
  <c r="J88" i="6" a="1"/>
  <c r="J88" i="6" s="1"/>
  <c r="K60" i="6"/>
  <c r="J22" i="6" a="1"/>
  <c r="J22" i="6" s="1"/>
  <c r="K25" i="6"/>
  <c r="J23" i="6" a="1"/>
  <c r="J23" i="6" s="1"/>
  <c r="J120" i="6" a="1"/>
  <c r="J120" i="6" s="1"/>
  <c r="K110" i="6"/>
  <c r="J16" i="6" a="1"/>
  <c r="J16" i="6" s="1"/>
  <c r="J27" i="6" a="1"/>
  <c r="J27" i="6" s="1"/>
  <c r="J39" i="6" a="1"/>
  <c r="J39" i="6" s="1"/>
  <c r="J51" i="6" a="1"/>
  <c r="J51" i="6" s="1"/>
  <c r="J63" i="6" a="1"/>
  <c r="J63" i="6" s="1"/>
  <c r="J73" i="6" a="1"/>
  <c r="J73" i="6" s="1"/>
  <c r="J94" i="6" a="1"/>
  <c r="J94" i="6" s="1"/>
  <c r="J104" i="6" a="1"/>
  <c r="J104" i="6" s="1"/>
  <c r="J114" i="6" a="1"/>
  <c r="J114" i="6" s="1"/>
  <c r="J125" i="6" a="1"/>
  <c r="J125" i="6" s="1"/>
  <c r="K19" i="6"/>
  <c r="K31" i="6"/>
  <c r="K43" i="6"/>
  <c r="K55" i="6"/>
  <c r="K67" i="6"/>
  <c r="K79" i="6"/>
  <c r="K91" i="6"/>
  <c r="K103" i="6"/>
  <c r="K115" i="6"/>
  <c r="K127" i="6"/>
  <c r="K81" i="6"/>
  <c r="J87" i="6" a="1"/>
  <c r="J87" i="6" s="1"/>
  <c r="J118" i="6" a="1"/>
  <c r="J118" i="6" s="1"/>
  <c r="K59" i="6"/>
  <c r="K95" i="6"/>
  <c r="J44" i="6" a="1"/>
  <c r="J44" i="6" s="1"/>
  <c r="K24" i="6"/>
  <c r="K96" i="6"/>
  <c r="J78" i="6" a="1"/>
  <c r="J78" i="6" s="1"/>
  <c r="J109" i="6" a="1"/>
  <c r="J109" i="6" s="1"/>
  <c r="K73" i="6"/>
  <c r="K121" i="6"/>
  <c r="J58" i="6" a="1"/>
  <c r="J58" i="6" s="1"/>
  <c r="K38" i="6"/>
  <c r="K86" i="6"/>
  <c r="J17" i="6" a="1"/>
  <c r="J17" i="6" s="1"/>
  <c r="J28" i="6" a="1"/>
  <c r="J28" i="6" s="1"/>
  <c r="J40" i="6" a="1"/>
  <c r="J40" i="6" s="1"/>
  <c r="J52" i="6" a="1"/>
  <c r="J52" i="6" s="1"/>
  <c r="J64" i="6" a="1"/>
  <c r="J64" i="6" s="1"/>
  <c r="J74" i="6" a="1"/>
  <c r="J74" i="6" s="1"/>
  <c r="J84" i="6" a="1"/>
  <c r="J84" i="6" s="1"/>
  <c r="J95" i="6" a="1"/>
  <c r="J95" i="6" s="1"/>
  <c r="J105" i="6" a="1"/>
  <c r="J105" i="6" s="1"/>
  <c r="J115" i="6" a="1"/>
  <c r="J115" i="6" s="1"/>
  <c r="K20" i="6"/>
  <c r="K32" i="6"/>
  <c r="K44" i="6"/>
  <c r="K56" i="6"/>
  <c r="K68" i="6"/>
  <c r="K80" i="6"/>
  <c r="K92" i="6"/>
  <c r="K104" i="6"/>
  <c r="K116" i="6"/>
  <c r="K128" i="6"/>
  <c r="K93" i="6"/>
  <c r="J31" i="6" a="1"/>
  <c r="J31" i="6" s="1"/>
  <c r="K71" i="6"/>
  <c r="J67" i="6" a="1"/>
  <c r="J67" i="6" s="1"/>
  <c r="K48" i="6"/>
  <c r="K97" i="6"/>
  <c r="J46" i="6" a="1"/>
  <c r="J46" i="6" s="1"/>
  <c r="K14" i="6"/>
  <c r="K122" i="6"/>
  <c r="J18" i="6" a="1"/>
  <c r="J18" i="6" s="1"/>
  <c r="J29" i="6" a="1"/>
  <c r="J29" i="6" s="1"/>
  <c r="J41" i="6" a="1"/>
  <c r="J41" i="6" s="1"/>
  <c r="J53" i="6" a="1"/>
  <c r="J53" i="6" s="1"/>
  <c r="J65" i="6" a="1"/>
  <c r="J65" i="6" s="1"/>
  <c r="J75" i="6" a="1"/>
  <c r="J75" i="6" s="1"/>
  <c r="J85" i="6" a="1"/>
  <c r="J85" i="6" s="1"/>
  <c r="J106" i="6" a="1"/>
  <c r="J106" i="6" s="1"/>
  <c r="J116" i="6" a="1"/>
  <c r="J116" i="6" s="1"/>
  <c r="J126" i="6" a="1"/>
  <c r="J126" i="6" s="1"/>
  <c r="K21" i="6"/>
  <c r="K33" i="6"/>
  <c r="K45" i="6"/>
  <c r="K57" i="6"/>
  <c r="K69" i="6"/>
  <c r="K129" i="6"/>
  <c r="J43" i="6" a="1"/>
  <c r="J43" i="6" s="1"/>
  <c r="K23" i="6"/>
  <c r="J108" i="6" a="1"/>
  <c r="J108" i="6" s="1"/>
  <c r="K108" i="6"/>
  <c r="J33" i="6" a="1"/>
  <c r="J33" i="6" s="1"/>
  <c r="K61" i="6"/>
  <c r="J19" i="6" a="1"/>
  <c r="J19" i="6" s="1"/>
  <c r="J30" i="6" a="1"/>
  <c r="J30" i="6" s="1"/>
  <c r="J42" i="6" a="1"/>
  <c r="J42" i="6" s="1"/>
  <c r="J54" i="6" a="1"/>
  <c r="J54" i="6" s="1"/>
  <c r="J76" i="6" a="1"/>
  <c r="J76" i="6" s="1"/>
  <c r="J86" i="6" a="1"/>
  <c r="J86" i="6" s="1"/>
  <c r="J96" i="6" a="1"/>
  <c r="J96" i="6" s="1"/>
  <c r="J107" i="6" a="1"/>
  <c r="J107" i="6" s="1"/>
  <c r="J117" i="6" a="1"/>
  <c r="J117" i="6" s="1"/>
  <c r="J127" i="6" a="1"/>
  <c r="J127" i="6" s="1"/>
  <c r="K22" i="6"/>
  <c r="K34" i="6"/>
  <c r="K46" i="6"/>
  <c r="K58" i="6"/>
  <c r="K70" i="6"/>
  <c r="K82" i="6"/>
  <c r="K94" i="6"/>
  <c r="K106" i="6"/>
  <c r="K118" i="6"/>
  <c r="K36" i="6"/>
  <c r="K12" i="6"/>
  <c r="J57" i="6" a="1"/>
  <c r="J57" i="6" s="1"/>
  <c r="K37" i="6"/>
  <c r="J34" i="6" a="1"/>
  <c r="J34" i="6" s="1"/>
  <c r="J110" i="6" a="1"/>
  <c r="J110" i="6" s="1"/>
  <c r="K74" i="6"/>
  <c r="J21" i="6" a="1"/>
  <c r="J21" i="6" s="1"/>
  <c r="J32" i="6" a="1"/>
  <c r="J32" i="6" s="1"/>
  <c r="J98" i="6" a="1"/>
  <c r="J98" i="6" s="1"/>
  <c r="K13" i="6"/>
  <c r="C205" i="18" a="1"/>
  <c r="C205" i="18" s="1"/>
  <c r="C204" i="18" a="1"/>
  <c r="C204" i="18" s="1"/>
  <c r="C207" i="18" a="1"/>
  <c r="C207" i="18" s="1"/>
  <c r="C203" i="18" a="1"/>
  <c r="C203" i="18" s="1"/>
  <c r="C210" i="18" s="1" a="1"/>
  <c r="C210" i="18" s="1"/>
  <c r="I171" i="18" a="1"/>
  <c r="I171" i="18" s="1"/>
  <c r="I170" i="18" a="1"/>
  <c r="I170" i="18" s="1"/>
  <c r="I201" i="18" a="1"/>
  <c r="I201" i="18" s="1"/>
  <c r="B7" i="4"/>
  <c r="B22" i="4"/>
  <c r="D21" i="4"/>
  <c r="B21" i="4"/>
  <c r="D20" i="4"/>
  <c r="B20" i="4"/>
  <c r="D19" i="4"/>
  <c r="B19" i="4"/>
  <c r="D18" i="4"/>
  <c r="B18" i="4"/>
  <c r="D17" i="4"/>
  <c r="B17" i="4"/>
  <c r="D16" i="4"/>
  <c r="B16" i="4"/>
  <c r="D15" i="4"/>
  <c r="B15" i="4"/>
  <c r="B14" i="4"/>
  <c r="B13" i="4"/>
  <c r="D12" i="4"/>
  <c r="B12" i="4"/>
  <c r="F8" i="4"/>
  <c r="E8" i="4"/>
  <c r="D8" i="4"/>
  <c r="C8" i="4"/>
  <c r="B8" i="4"/>
  <c r="B5" i="4"/>
  <c r="F4" i="4"/>
  <c r="B4" i="4"/>
  <c r="D22" i="4"/>
  <c r="G2" i="18"/>
  <c r="A225" i="2"/>
  <c r="I225" i="2"/>
  <c r="K225" i="2"/>
  <c r="M225" i="2"/>
  <c r="O225" i="2"/>
  <c r="E207" i="18" l="1"/>
  <c r="J130" i="6"/>
  <c r="D133" i="6" s="1"/>
  <c r="M202" i="18"/>
  <c r="M203" i="18" l="1" a="1"/>
  <c r="M203" i="18" s="1"/>
  <c r="M204" i="18" s="1" a="1"/>
  <c r="M204" i="18" s="1"/>
  <c r="M206" i="18" a="1"/>
  <c r="M206" i="18" s="1"/>
  <c r="G133" i="6"/>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2" i="2"/>
  <c r="M205" i="18" l="1" a="1"/>
  <c r="M205" i="18" s="1"/>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2" i="2"/>
  <c r="K2" i="2"/>
  <c r="K3" i="2" l="1"/>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I2" i="2"/>
  <c r="I111" i="2" l="1"/>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6" i="2"/>
  <c r="I227" i="2"/>
  <c r="I228" i="2"/>
  <c r="I229" i="2"/>
  <c r="I230" i="2"/>
  <c r="I231" i="2"/>
  <c r="I232" i="2"/>
  <c r="I233" i="2"/>
  <c r="A157" i="2" l="1"/>
  <c r="A158" i="2"/>
  <c r="A159" i="2"/>
  <c r="A160" i="2"/>
  <c r="A138" i="2"/>
  <c r="A139" i="2"/>
  <c r="A140" i="2"/>
  <c r="A141" i="2"/>
  <c r="A142" i="2"/>
  <c r="A143" i="2"/>
  <c r="A144" i="2"/>
  <c r="A145" i="2"/>
  <c r="A146" i="2"/>
  <c r="A147" i="2"/>
  <c r="A148" i="2"/>
  <c r="A149" i="2"/>
  <c r="A150" i="2"/>
  <c r="A151" i="2"/>
  <c r="A152" i="2"/>
  <c r="A153" i="2"/>
  <c r="A154" i="2"/>
  <c r="A155" i="2"/>
  <c r="A156"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6" i="2"/>
  <c r="A227" i="2"/>
  <c r="A228" i="2"/>
  <c r="A229" i="2"/>
  <c r="A230" i="2"/>
  <c r="A231" i="2"/>
  <c r="A232" i="2"/>
  <c r="A233" i="2"/>
  <c r="A234" i="2"/>
  <c r="A235" i="2"/>
  <c r="A236" i="2"/>
  <c r="A237" i="2"/>
  <c r="A238" i="2"/>
  <c r="A239" i="2"/>
  <c r="A240" i="2"/>
  <c r="A241" i="2"/>
  <c r="A242"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124" i="2" l="1"/>
  <c r="A125" i="2"/>
  <c r="A126" i="2"/>
  <c r="A127" i="2"/>
  <c r="A128" i="2"/>
  <c r="A129" i="2"/>
  <c r="A130" i="2"/>
  <c r="A131" i="2"/>
  <c r="A132" i="2"/>
  <c r="A133" i="2"/>
  <c r="A134" i="2"/>
  <c r="A115" i="2" l="1"/>
  <c r="A116" i="2"/>
  <c r="A117" i="2"/>
  <c r="A118" i="2"/>
  <c r="A119" i="2"/>
  <c r="A120" i="2"/>
  <c r="A114" i="2"/>
  <c r="A137" i="2"/>
  <c r="A136" i="2"/>
  <c r="A135" i="2"/>
  <c r="A113" i="2"/>
  <c r="A121" i="2"/>
  <c r="A122" i="2"/>
  <c r="A123" i="2"/>
  <c r="A111" i="2"/>
  <c r="A112" i="2"/>
  <c r="I10" i="2" l="1"/>
  <c r="I11" i="2"/>
  <c r="I12" i="2"/>
  <c r="I13" i="2"/>
  <c r="I14" i="2"/>
  <c r="I15" i="2"/>
  <c r="I16" i="2"/>
  <c r="I17" i="2"/>
  <c r="I18" i="2"/>
  <c r="I19" i="2"/>
  <c r="I20" i="2"/>
  <c r="I21" i="2"/>
  <c r="I22" i="2"/>
  <c r="I23" i="2"/>
  <c r="I24" i="2"/>
  <c r="I25" i="2"/>
  <c r="I26" i="2"/>
  <c r="A92" i="2"/>
  <c r="A93" i="2"/>
  <c r="A94" i="2"/>
  <c r="A95" i="2"/>
  <c r="A96" i="2"/>
  <c r="A97" i="2"/>
  <c r="A98" i="2"/>
  <c r="A99" i="2"/>
  <c r="A100" i="2"/>
  <c r="A101" i="2"/>
  <c r="A102" i="2"/>
  <c r="A103" i="2"/>
  <c r="A104" i="2"/>
  <c r="A105" i="2"/>
  <c r="A106" i="2"/>
  <c r="A107" i="2"/>
  <c r="A108" i="2"/>
  <c r="A109" i="2"/>
  <c r="A110" i="2"/>
  <c r="I3" i="2"/>
  <c r="I4" i="2"/>
  <c r="I5" i="2"/>
  <c r="I6" i="2"/>
  <c r="I7" i="2"/>
  <c r="I8" i="2"/>
  <c r="I9"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234" i="2"/>
  <c r="I235" i="2"/>
  <c r="I236" i="2"/>
  <c r="I237"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A36" i="2" l="1"/>
  <c r="A304" i="2" l="1"/>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70" i="2" l="1"/>
  <c r="A71" i="2"/>
  <c r="A72" i="2"/>
  <c r="A73" i="2"/>
  <c r="A74" i="2"/>
  <c r="A75" i="2"/>
  <c r="A76" i="2"/>
  <c r="A77" i="2"/>
  <c r="A78" i="2"/>
  <c r="A79" i="2"/>
  <c r="A80" i="2"/>
  <c r="A81" i="2"/>
  <c r="A82" i="2"/>
  <c r="A83" i="2"/>
  <c r="A84" i="2"/>
  <c r="A85" i="2"/>
  <c r="A86" i="2"/>
  <c r="A87" i="2"/>
  <c r="A88" i="2"/>
  <c r="A89" i="2"/>
  <c r="A90" i="2"/>
  <c r="A68" i="2" l="1"/>
  <c r="A69" i="2"/>
  <c r="A91" i="2"/>
  <c r="A64" i="2"/>
  <c r="A65" i="2"/>
  <c r="A66" i="2"/>
  <c r="A67" i="2"/>
  <c r="A59" i="2"/>
  <c r="A60" i="2"/>
  <c r="A61" i="2"/>
  <c r="A62" i="2"/>
  <c r="A63" i="2"/>
  <c r="G12" i="3" l="1"/>
  <c r="N12" i="3"/>
  <c r="D204" i="18" s="1"/>
  <c r="A37" i="2"/>
  <c r="A35" i="2"/>
  <c r="G2" i="3"/>
  <c r="G2" i="6"/>
  <c r="D203" i="18" l="1"/>
  <c r="G207" i="18" s="1"/>
  <c r="F207" i="18"/>
  <c r="D205" i="18"/>
  <c r="N204" i="18"/>
  <c r="N205" i="18"/>
  <c r="N202" i="18"/>
  <c r="N203" i="18"/>
  <c r="N206" i="18"/>
  <c r="K11" i="6"/>
  <c r="P206" i="18" l="1"/>
  <c r="N207" i="18"/>
  <c r="A16" i="2" l="1"/>
  <c r="A17" i="2"/>
  <c r="A18" i="2"/>
  <c r="A19" i="2"/>
  <c r="A20" i="2"/>
  <c r="A21" i="2"/>
  <c r="A22" i="2"/>
  <c r="A23" i="2"/>
  <c r="A24" i="2"/>
  <c r="A25" i="2"/>
  <c r="A26" i="2"/>
  <c r="A27" i="2"/>
  <c r="A28" i="2"/>
  <c r="A29" i="2"/>
  <c r="A30" i="2"/>
  <c r="A31" i="2"/>
  <c r="A32" i="2"/>
  <c r="A33" i="2"/>
  <c r="A34" i="2"/>
  <c r="A38" i="2"/>
  <c r="A39" i="2"/>
  <c r="A40" i="2"/>
  <c r="A41" i="2"/>
  <c r="A42" i="2"/>
  <c r="A43" i="2"/>
  <c r="A44" i="2"/>
  <c r="A45" i="2"/>
  <c r="A46" i="2"/>
  <c r="A47" i="2"/>
  <c r="A48" i="2"/>
  <c r="A49" i="2"/>
  <c r="A50" i="2"/>
  <c r="A51" i="2"/>
  <c r="A52" i="2"/>
  <c r="A53" i="2"/>
  <c r="A54" i="2"/>
  <c r="A55" i="2"/>
  <c r="A56" i="2"/>
  <c r="A57" i="2"/>
  <c r="A58" i="2"/>
  <c r="A15" i="2"/>
  <c r="A9" i="2"/>
  <c r="A10" i="2"/>
  <c r="A11" i="2"/>
  <c r="A12" i="2"/>
  <c r="A13" i="2"/>
  <c r="A14" i="2"/>
  <c r="A2" i="2"/>
  <c r="A3" i="2"/>
  <c r="A4" i="2"/>
  <c r="A5" i="2"/>
  <c r="A6" i="2"/>
  <c r="A7" i="2"/>
  <c r="A8" i="2"/>
  <c r="A1" i="2"/>
  <c r="O206" i="18" l="1"/>
  <c r="Q152" i="18" l="1"/>
  <c r="L20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Gustav Junker Lauritzen</author>
  </authors>
  <commentList>
    <comment ref="E177" authorId="0" shapeId="0" xr:uid="{00000000-0006-0000-0700-000001000000}">
      <text>
        <r>
          <rPr>
            <b/>
            <sz val="9"/>
            <color indexed="81"/>
            <rFont val="Tahoma"/>
            <family val="2"/>
          </rPr>
          <t>Gustav Junker Lauritzen:</t>
        </r>
        <r>
          <rPr>
            <sz val="9"/>
            <color indexed="81"/>
            <rFont val="Tahoma"/>
            <family val="2"/>
          </rPr>
          <t xml:space="preserve">
Oversat med google translate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<sst xmlns="http://schemas.openxmlformats.org/spreadsheetml/2006/main" count="2422" uniqueCount="1387">
  <si>
    <t>Select language:</t>
  </si>
  <si>
    <t xml:space="preserve">English </t>
  </si>
  <si>
    <t>application@ecolabel.dk</t>
  </si>
  <si>
    <t>UST</t>
  </si>
  <si>
    <t>joutsen@ecolabel.fi</t>
  </si>
  <si>
    <t>info@svanemerket.no</t>
  </si>
  <si>
    <t>ansokan@svanen.se</t>
  </si>
  <si>
    <t>Language:</t>
  </si>
  <si>
    <t>NOK</t>
  </si>
  <si>
    <t>%</t>
  </si>
  <si>
    <t>Number used in future calculations</t>
  </si>
  <si>
    <t>Unit</t>
  </si>
  <si>
    <t>Convertion to Liters</t>
  </si>
  <si>
    <t>Convertion to Milliliters</t>
  </si>
  <si>
    <t>Convertion to Microliters</t>
  </si>
  <si>
    <t>Liters</t>
  </si>
  <si>
    <t>Milliliters</t>
  </si>
  <si>
    <t>Microliters</t>
  </si>
  <si>
    <t>Cleaning product category</t>
  </si>
  <si>
    <t>Laundry detergents and cleaning products, powder</t>
  </si>
  <si>
    <t>l</t>
  </si>
  <si>
    <r>
      <rPr>
        <sz val="10"/>
        <color rgb="FFCCD6DD"/>
        <rFont val="Symbol"/>
        <family val="1"/>
        <charset val="2"/>
      </rPr>
      <t>m</t>
    </r>
    <r>
      <rPr>
        <sz val="10"/>
        <color rgb="FFCCD6DD"/>
        <rFont val="Arial"/>
        <family val="2"/>
      </rPr>
      <t>l/m2</t>
    </r>
  </si>
  <si>
    <t>Skal inkluderes (sæt x)</t>
  </si>
  <si>
    <t>Kommentar</t>
  </si>
  <si>
    <t>Diesel</t>
  </si>
  <si>
    <t>Petrol</t>
  </si>
  <si>
    <t>Dansk</t>
  </si>
  <si>
    <t>Norsk</t>
  </si>
  <si>
    <t>Icelandic</t>
  </si>
  <si>
    <t>Svenska</t>
  </si>
  <si>
    <t>Suomi</t>
  </si>
  <si>
    <t>SENDT til oversættelse (før høring)</t>
  </si>
  <si>
    <t>Ændret?</t>
  </si>
  <si>
    <t>SENDT til oversættelse december (før lancering)</t>
  </si>
  <si>
    <t>Sendt til oversættelse 22-12-2016</t>
  </si>
  <si>
    <t>Sendt til oversættelse IS 10/3</t>
  </si>
  <si>
    <t>Svanemærkning af rengøringstjenester, Gen. 4</t>
  </si>
  <si>
    <t>Nordic Ecolabelling of cleaning services, Gen. 4</t>
  </si>
  <si>
    <t>Svanemerking av rengjøringstjenester, Gen. 4</t>
  </si>
  <si>
    <t>Svansvottun á ræstingaþjónustu, Útg.4</t>
  </si>
  <si>
    <t>Svanenmärkning av städtjänster, version 4</t>
  </si>
  <si>
    <t>Joutsenmerkin kriteerit - Siivouspalvelut, versio 4</t>
  </si>
  <si>
    <t>Svanemærkning af rengøringstjenester, Gen. 3</t>
  </si>
  <si>
    <t>- Dokumentation af forbrug af kemikalier</t>
  </si>
  <si>
    <t>- Documentation related to chemical consumption</t>
  </si>
  <si>
    <t>Dokumentasjon av kjemikalieforbruk</t>
  </si>
  <si>
    <t>- Gögn tengd efnanotkun</t>
  </si>
  <si>
    <t>Dokumentation om kemikalieförbrukning</t>
  </si>
  <si>
    <t>Dokumentaatio kemikaalien käytöstä</t>
  </si>
  <si>
    <t>Indtast data i de lyseblå felter for dokumentation og beregning af kemi</t>
  </si>
  <si>
    <t>Please fill in data in the light blue fields for documentation and calculation for chemicals</t>
  </si>
  <si>
    <t>Legg inn data i de lyseblå feltene for dokumentasjon og beregning av kjemi</t>
  </si>
  <si>
    <t>Settu gögn um efnanotkun og útreikninga á efnanotkun í ljósbláu reitina</t>
  </si>
  <si>
    <t>Fyll i uppgifter i de ljusblå fälten för dokumentation om beräkning av kemikalier</t>
  </si>
  <si>
    <t>Täytä harmaisiin kenttiin kemikaaleihin liittyvä dokumentaatio ja laskelmat</t>
  </si>
  <si>
    <t>Vedrører periode</t>
  </si>
  <si>
    <t>Regarding period</t>
  </si>
  <si>
    <t>Gjelder periode</t>
  </si>
  <si>
    <t>Gildir fyrir tímabil</t>
  </si>
  <si>
    <t>Gäller perioden</t>
  </si>
  <si>
    <t>Ajankohta</t>
  </si>
  <si>
    <t>Fra</t>
  </si>
  <si>
    <t>From</t>
  </si>
  <si>
    <t>Frá</t>
  </si>
  <si>
    <t>Från</t>
  </si>
  <si>
    <t>Mistä</t>
  </si>
  <si>
    <t>Til</t>
  </si>
  <si>
    <t>To</t>
  </si>
  <si>
    <t>Till</t>
  </si>
  <si>
    <t>Mihin</t>
  </si>
  <si>
    <t>Kemikalier til rengøringsydelsen og vask internt</t>
  </si>
  <si>
    <t>Chemicals for cleaning and internal laundering</t>
  </si>
  <si>
    <t>Kjemikalier (inklusive tekstilvaskemidler benyttet ved intern og ekstern vask av mopper /kluter)</t>
  </si>
  <si>
    <t>Efnavara fyrir ræstiþjónustuna og þvotta (innanhús)</t>
  </si>
  <si>
    <t xml:space="preserve">Kemikalier för städning och intern tvätt </t>
  </si>
  <si>
    <t>Kemikaalit siivouksessa ja yrityksen omassa pesulassa</t>
  </si>
  <si>
    <t>Kemikalier til vask internt</t>
  </si>
  <si>
    <t>Chemicals for laundering (internally)</t>
  </si>
  <si>
    <t xml:space="preserve">Kemikalier för intern tvätt </t>
  </si>
  <si>
    <t>Kemikaalit yrityksen omassa pesulassa</t>
  </si>
  <si>
    <t xml:space="preserve">Ekstern vask ifm. almindelig rengøring og kemikalier hertil </t>
  </si>
  <si>
    <t>Kjemikalier til ekstern vask av mopper/kluter</t>
  </si>
  <si>
    <t>Þvottur þvegin af verktaka tengdur almennum þrifum og tengd efnanotkun</t>
  </si>
  <si>
    <t xml:space="preserve">Extern tvätteritjänst i samband med vanlig städning samt kemikalier som används </t>
  </si>
  <si>
    <t>Ulkopuolinen pesula tavallisen siivouksen yhteydessä sekä siellä käytettävät kemikaalit</t>
  </si>
  <si>
    <t>Kemikalier til vask eksternt</t>
  </si>
  <si>
    <t>Kemikalier til vinduespolering og intern vask i relation hertil</t>
  </si>
  <si>
    <t>Chemicals for window cleaning and related internal laundering</t>
  </si>
  <si>
    <t>Kjemikalier til vindusvask og relatert intern vask</t>
  </si>
  <si>
    <t>Efnavara tengd gluggaþvotti og tengd efnanotkun</t>
  </si>
  <si>
    <t>Kemikalier för fönsterputsning och intern tvätt i samband med detta</t>
  </si>
  <si>
    <t>Ikkunanpesussa ja omassa pesulassa käytettävät kemikaalit</t>
  </si>
  <si>
    <t>Kemikalier til vinduespolering</t>
  </si>
  <si>
    <t>Kemikalieleverandør</t>
  </si>
  <si>
    <t>Chemical supplier</t>
  </si>
  <si>
    <t>Kjemikalieleverandør</t>
  </si>
  <si>
    <t>Birgi efnavöru</t>
  </si>
  <si>
    <t>Kemikalietillverkare</t>
  </si>
  <si>
    <t>Kemikaalintoimittaja</t>
  </si>
  <si>
    <t>Handelsnavn (produkt som anvendes fremadrettet)</t>
  </si>
  <si>
    <t>Tradename (product to used in the future)</t>
  </si>
  <si>
    <t>Handelsnavn (for produkter som fortsatt skal benyttes)</t>
  </si>
  <si>
    <t>Vörumerki (fyrir vörur notaðar framvegis)</t>
  </si>
  <si>
    <t>Handelsnamn (produkter ni använder idag och framöver)</t>
  </si>
  <si>
    <t>Kauppanimi (jatkossa käytettävät tuotteet)</t>
  </si>
  <si>
    <t>Evt. erstatning for …</t>
  </si>
  <si>
    <t>Substitution for (if any) …</t>
  </si>
  <si>
    <t>Evt. erstatning for…</t>
  </si>
  <si>
    <t>Kemur í staðinn fyrir (ef á við)…</t>
  </si>
  <si>
    <t>Handelsnamn på produkter som brukats under året men nu bytts ut/tagits bort</t>
  </si>
  <si>
    <t xml:space="preserve">Korvaava aine </t>
  </si>
  <si>
    <t>Funktion (fritekst)</t>
  </si>
  <si>
    <t>Function</t>
  </si>
  <si>
    <t>Funksjon</t>
  </si>
  <si>
    <t>Virkni</t>
  </si>
  <si>
    <t>Funktion (fritext)</t>
  </si>
  <si>
    <t>Toiminta</t>
  </si>
  <si>
    <t>Funktion</t>
  </si>
  <si>
    <t>Indsæt link til sikkerhedsdatablad (hvis ikke miljømærket)</t>
  </si>
  <si>
    <t>Insert link to safety data sheet (if product is not ecolabelled)</t>
  </si>
  <si>
    <t>Sett inn lenke til sikkerhetsdatablad (hvis ikke Svanemerket)</t>
  </si>
  <si>
    <t>Linkur fyrir öryggisblað (ef ekki umhverfismerkt)</t>
  </si>
  <si>
    <t>Ev. Infoga länk till säkerhetsdatablad (om inte miljömärkt)</t>
  </si>
  <si>
    <t>Lisää linkki käyttöturvallisuustiedotteeseen (jos tuote ei ole ympäristömerkitty)</t>
  </si>
  <si>
    <t>Indsæt link til sikkerhedsdatablad (hvis ikke Svanemærket)</t>
  </si>
  <si>
    <t>Evt. link til erklæring fra kemikalieleverandør (hvis ikke miljømærket)</t>
  </si>
  <si>
    <t>Link to declaration from chemical supplier (if relevant and not ecolabelled)</t>
  </si>
  <si>
    <t>Evt. lenke til erklæring fra kjemikalieleverandør (hvis ikke Svanemerket)</t>
  </si>
  <si>
    <t>Linkur fyrir yfirlýsingu birgja (ef ekki umhverfismerkt)</t>
  </si>
  <si>
    <t>.</t>
  </si>
  <si>
    <t>Linkki kemikaalintoimittajan ilmoitukseen (jos tuote ei ole ympäristömerkitty)</t>
  </si>
  <si>
    <t>Evt. link til erklæring fra kemikalieleverandør (hvis ikke Svanemærket)</t>
  </si>
  <si>
    <t>Nordisk Miljømærkning Sagsbehandlerkontrol</t>
  </si>
  <si>
    <t>Nordic Ecolabelling, Internal evaluation</t>
  </si>
  <si>
    <t>Nordisk Miljømerking saksbehandlerkontroll</t>
  </si>
  <si>
    <t>Norræna umhverfismerkið, innra eftirlit</t>
  </si>
  <si>
    <t>Nordisk Miljömärkning handläggarkontroll</t>
  </si>
  <si>
    <t>Pohjoismaisen ympäristömerkinnän sisäinen tarkastus</t>
  </si>
  <si>
    <t>SDS</t>
  </si>
  <si>
    <t>Sikkerhetsdatablad</t>
  </si>
  <si>
    <t>Öryggisblað (safety data sheet)</t>
  </si>
  <si>
    <t>Säkerhetsdatablad</t>
  </si>
  <si>
    <t>Käyttöturvallisuustiedote</t>
  </si>
  <si>
    <t>Kontrol af miljømærkning (sæt "x")</t>
  </si>
  <si>
    <t>Ecolabelled (mark with "x")</t>
  </si>
  <si>
    <t>Miljømerket (sett x)</t>
  </si>
  <si>
    <t>Umhverfismerkt (merkt með x)</t>
  </si>
  <si>
    <t>Kontroll av miljömärkning (sätt ett ”x”)</t>
  </si>
  <si>
    <t>Ympäristömerkitty (merkitse X)</t>
  </si>
  <si>
    <t>Note</t>
  </si>
  <si>
    <t>Comment</t>
  </si>
  <si>
    <t>Athugasemd</t>
  </si>
  <si>
    <t>Kommentit</t>
  </si>
  <si>
    <t>Bilag 4</t>
  </si>
  <si>
    <t>Appendix 4 from supplier or on list</t>
  </si>
  <si>
    <t>Viðauki 4</t>
  </si>
  <si>
    <t>Bilaga 4</t>
  </si>
  <si>
    <t>Liite 4</t>
  </si>
  <si>
    <t>Bilag 6</t>
  </si>
  <si>
    <t>Link til indkøbsstatistik for kemikalier</t>
  </si>
  <si>
    <t>Link to purchasing statistics for chemicals</t>
  </si>
  <si>
    <t>Lenke til innkjøpsstatstikk for kjemikalier</t>
  </si>
  <si>
    <t>Linkur á gögn um innkaup efnavöru</t>
  </si>
  <si>
    <t>Länk till inköpsstatistik för kemikalier</t>
  </si>
  <si>
    <t>Linkki kemikaalien osotilastoihin</t>
  </si>
  <si>
    <t>Indkøbsaansvarlig for kemikalier</t>
  </si>
  <si>
    <t>Responsible for purchasing of chemicals</t>
  </si>
  <si>
    <t>Innkjøpsansvarlig for kjemikalier</t>
  </si>
  <si>
    <t>Ábyrgðaraðili fyrir innkaup efnavöru</t>
  </si>
  <si>
    <t>Inköpsansvarig for kemikalier</t>
  </si>
  <si>
    <t>Kemikaalien ostovastaava</t>
  </si>
  <si>
    <t>Navn</t>
  </si>
  <si>
    <t>Name</t>
  </si>
  <si>
    <t>Nafn</t>
  </si>
  <si>
    <t>Namn</t>
  </si>
  <si>
    <t>Nimi</t>
  </si>
  <si>
    <t>Stilling</t>
  </si>
  <si>
    <t>Job title</t>
  </si>
  <si>
    <t>Staða innan fyrirtækis</t>
  </si>
  <si>
    <t>Befattning</t>
  </si>
  <si>
    <t>Titteli</t>
  </si>
  <si>
    <t>Direkte telefon</t>
  </si>
  <si>
    <t>Phone, direct</t>
  </si>
  <si>
    <t>Telefon</t>
  </si>
  <si>
    <t>Símanúmer</t>
  </si>
  <si>
    <t>Puhelin</t>
  </si>
  <si>
    <t>E-mail</t>
  </si>
  <si>
    <t>E-post</t>
  </si>
  <si>
    <t>Tölvupóstur</t>
  </si>
  <si>
    <t>E-postadress</t>
  </si>
  <si>
    <t>Sähköpostiosoite</t>
  </si>
  <si>
    <t>e-mail</t>
  </si>
  <si>
    <t>Indkøbt mængde for perioden (liter eller kg)</t>
  </si>
  <si>
    <t>Purchase volume for the period (litres or kg)</t>
  </si>
  <si>
    <t>Innkjøpt mengde for perioden (liter eller kg)</t>
  </si>
  <si>
    <t>Magn efnavöru á tímabilinu (lítrar)</t>
  </si>
  <si>
    <t>Inköpt mängd för perioden (liter eller kg)</t>
  </si>
  <si>
    <t>Ajanjaksolla ostettu määrä (litra tai kilo)</t>
  </si>
  <si>
    <t>Indkøbt mængde for perioden (liter)</t>
  </si>
  <si>
    <t>Licensnummer, hvis miljømærket (feltet skal være tomt hvis ikke)</t>
  </si>
  <si>
    <t>Ecolabel and licence number (leave blank if not)</t>
  </si>
  <si>
    <t xml:space="preserve">Lisensnummer, hvis miljømerket (la feltet stå tomt hvis ikke miljømerket) </t>
  </si>
  <si>
    <t>Leyfisnúmer fyrir umhverfismerki (tómt ef ekki umhverfismerkt)</t>
  </si>
  <si>
    <t>Licensnummer, om miljömärkt (annars ska fältet vara tomt)</t>
  </si>
  <si>
    <t>Lupanumero,  jos ympäristömerkitty (muuten kohta jätetään tyhjäksi)</t>
  </si>
  <si>
    <t>Internt referencenummer</t>
  </si>
  <si>
    <t>Internal reference number</t>
  </si>
  <si>
    <t>Tilvísunarnúmer (ust)</t>
  </si>
  <si>
    <t>Internt referensnummer</t>
  </si>
  <si>
    <t>Sisäinen viitenumero</t>
  </si>
  <si>
    <t>Kemidatabase referencenummer</t>
  </si>
  <si>
    <t>- Introduktion</t>
  </si>
  <si>
    <t>- Introduction</t>
  </si>
  <si>
    <t>- Introduksjon</t>
  </si>
  <si>
    <t>- Inngangur</t>
  </si>
  <si>
    <t>Introduktion</t>
  </si>
  <si>
    <t>- Esittely</t>
  </si>
  <si>
    <t xml:space="preserve">Dette regneark anvendes sammen med folderstukturen til at strukturere og dokumentere overholdelse af Svanens krav i forbindelse med en ansøgning om Svanemærket for produktgruppen "076 Rengøringstjenester". 
Vælg ønsket sprog ovenfor.
Mappestrukturen kan downloades fra miljømærkeorganisationernes nationale hjemmesider som en .zip-fil og pakkes ud lokalt til brug for at strukturere dokumentationen. Når du er færdig skal du pakke folderstrukturen sammen til en zipfil og sende den i en e-mail til det miljøsekretatiat, hvor du ønsker at søge. </t>
  </si>
  <si>
    <t xml:space="preserve">This spreadsheet is used together with the folder structure to structure and send in the documentation related to the application for the Nordic Ecolabel for the product group "076 Cleaning Services". 
Select your preferred language above. 
The folder structure can be downloaded from the homepage of the national ecolabelling organisations as a zip-file. The file is extracted to your own drive to be used for structuring the documentation. After finishing structuring the documentation and filling in this spreadsheet, please zip the folder structure and send it to the the national ecolabelling office where you want to apply. </t>
  </si>
  <si>
    <t xml:space="preserve">Dette regnearket benyttes sammen med mappestrukturen til å strukturere og dokumentere at Svanens krav overholdes i forbindelse med søknad om Svanemerking av produktgruppen "076 Rengjøringstjenester".                                                                                                            
Velg ønsket språk ovenfor. 
Mappestrukturen kan lastes ned som en zip-fil fra Miljømerkings hjemmesider og pakkes ut lokalt. Når du er ferdig med å strukturere dokumentasjonen og fylle inn i dette regnearket, pakker du mappestrukturen sammen til en zip-fil og sender den i e-post til Miljømerking i det landet du ønsker å søke.                                                         </t>
  </si>
  <si>
    <t>Þennan töflureikni má nota ásamt uppsetningamöppu til að halda utan um gögn vegna umsóknar um Norræna Umhverfismerkið Svaninn fyrir vöruflokkinn "076 Ræstiþjónusta". Veldu tungumál hér að ofan. Uppsetningarmöppunni er hægt að hlaða niður af heimasíðu Umhverfisstofnunar sem ZIP-skrá. Mappan er vistuð á ykkar eigið svæði og er hægt að nota til að halda utan um öll gögn vegna umsóknar. Eftir að fyrirtækið hefur lokið við að fylla út töflureikninn og meðfylgjandi eyðublöð er mappan "zippuð" og send til ábyrgðaraðila hjá Umhverfisstofnun.</t>
  </si>
  <si>
    <t xml:space="preserve">Detta Beräkningsark används tillsammans med mappstukturen för att strukturera och dokumentera att Svanens krav uppfylls i samband med ansökan om Svanenmärkning för produktgruppen ”076 städtjänster”. 
Välj önskat språk ovan.
Mappstrukturen kan laddas ned från miljömärkningsorganisationens nationella hemsidor som zipfil och packas upp lokalt för att strukturera dokumentationen. När du är klar ska du packa samman mappstrukturen i en zipfil och e-posta den till det miljösekretariat där du vill ansöka. </t>
  </si>
  <si>
    <t xml:space="preserve">Tämä laskentataulukko ja siihen liittyvät tiedostot on tarkoitettu Joutsenmerkin hakemiseen ja vaatimusten dokumentointiin.   
Valitse kieli (suomi) ylhäällä oikealla.  
Kaikki  tiedostot  voi ladata Ympäristömerkinnän kansallisilta kotisivuilta  zipattuna tiedostona. Tiedosto siiretään omalle levyasemalle, jotta sitä voi käyttää dokumentaation koostamiseen. 
Kun dokumentaatio on tehty valmiiksi ja tuotu takaisin tähän laskentataulukkoon, niin zippaa tiedostot ja lähetä ne Ympäristömerkintään. 
</t>
  </si>
  <si>
    <t>- Overblik</t>
  </si>
  <si>
    <t>- Overview</t>
  </si>
  <si>
    <t>- Oversikt</t>
  </si>
  <si>
    <t>- Yfirlit</t>
  </si>
  <si>
    <t>Överblick</t>
  </si>
  <si>
    <t>- Katsaus</t>
  </si>
  <si>
    <t>Virksomhedsnavn</t>
  </si>
  <si>
    <t>Company name</t>
  </si>
  <si>
    <t>Firmanavn</t>
  </si>
  <si>
    <t>Nafn fyrirtækis</t>
  </si>
  <si>
    <t>Företagsnamn</t>
  </si>
  <si>
    <t>Yrityksen nimi</t>
  </si>
  <si>
    <t>Antal ansatte for den miljømærkede service (antal årsværk)</t>
  </si>
  <si>
    <t>Number of employees for the ecolabelled service (full-time equivalents)</t>
  </si>
  <si>
    <t>Antall ansatte (antall årsverk)</t>
  </si>
  <si>
    <t>Fjöldi starfsmanna fyrir umhverfisvottaða þjónustu (starfsgildi/ár)</t>
  </si>
  <si>
    <t>Antal anställda inom den miljömärkta tjänsten</t>
  </si>
  <si>
    <t>Työntekijöiden lukumäärä ympäristömerkityssä palvelussa</t>
  </si>
  <si>
    <t>Kort beskrivese af virksomheden og den service, der leveres:</t>
  </si>
  <si>
    <t>Short description of company and the services offered:</t>
  </si>
  <si>
    <t>Kort beskrivelse av virksomheten og tjenesten som tilbys</t>
  </si>
  <si>
    <t>Stutt lýsing á starfsemi og þjónustu</t>
  </si>
  <si>
    <t>Kort beskrivning av företaget och de tjänster som erbjuds:</t>
  </si>
  <si>
    <t>Lyhyt kuvaus yrityksestä ja sen tarjoamista palveluista:</t>
  </si>
  <si>
    <t>Kort beskrivelse af de typiske kunder til den Svanemærkede ydelse</t>
  </si>
  <si>
    <t>Short description of the typical customers for the ecolabelled service</t>
  </si>
  <si>
    <t>Kort beskrivelse av rengjøringstjenestens typiske kunder</t>
  </si>
  <si>
    <t>Stutt lýsing á hefðbundnum kúnnum fyrir umhverfisvottaða þjónustu</t>
  </si>
  <si>
    <t>Kort beskrivning av de typiska kunder som använder Svanenmärkta tjänster</t>
  </si>
  <si>
    <t xml:space="preserve">Lyhyt kuvaus Joutsenmerkittyjä palveluja käyttävistä asiakkaista: </t>
  </si>
  <si>
    <t>Almindelig rengøring</t>
  </si>
  <si>
    <t>Ordinary cleaning</t>
  </si>
  <si>
    <t>Vanlig rengjøring</t>
  </si>
  <si>
    <t>Almennar ræstingar</t>
  </si>
  <si>
    <t>Vanlig städning</t>
  </si>
  <si>
    <t>Tavallinen siivouspalvelu</t>
  </si>
  <si>
    <t>Vinduespolering</t>
  </si>
  <si>
    <t>Window cleaning</t>
  </si>
  <si>
    <t>Vindusvask</t>
  </si>
  <si>
    <t>Gluggaþvottur</t>
  </si>
  <si>
    <t>Fönsterputsning</t>
  </si>
  <si>
    <t xml:space="preserve">Ikkunanpesu </t>
  </si>
  <si>
    <t>Svanemærkede underleverandører</t>
  </si>
  <si>
    <t>Nordic Ecolabelled sub-suppliers</t>
  </si>
  <si>
    <t>Svanemerkede underleverandører</t>
  </si>
  <si>
    <t>Svansvottaðir verktakar</t>
  </si>
  <si>
    <t>Svanenmärkta underleverantörer</t>
  </si>
  <si>
    <t>Joutsenmerkityt alilhankkijat</t>
  </si>
  <si>
    <t>Ikke-Svanemærkede underleverandører</t>
  </si>
  <si>
    <t>Non-ecolabelled sub-suppliers</t>
  </si>
  <si>
    <t>Underleverandører som ikke er svanemerket</t>
  </si>
  <si>
    <t>Verktakar án vottunar</t>
  </si>
  <si>
    <t xml:space="preserve">Underleverantörer som inte är Svanenmärkta </t>
  </si>
  <si>
    <t>Ei-Joutsenmerkityt alihankkijat</t>
  </si>
  <si>
    <t>- Beskrivelse af virksomheden, den leverede service samt underleverandører</t>
  </si>
  <si>
    <t>- Description of the company, the supplied services and suppliers</t>
  </si>
  <si>
    <t>-Beskrivelse av virksomheten, den leverte tjenesten og underleverandører</t>
  </si>
  <si>
    <t>- Lýsing á fyrirtækinu, aðkeyptri þjónustu og birgjum</t>
  </si>
  <si>
    <t>- Beskrivning av företaget, de tjänster som levereras samt underleverantörer</t>
  </si>
  <si>
    <t xml:space="preserve">Kuvaus yrityksestä, toimitettavat palvelut sekä alihankkijat </t>
  </si>
  <si>
    <t>Total</t>
  </si>
  <si>
    <t>Totalt</t>
  </si>
  <si>
    <t>Samtals</t>
  </si>
  <si>
    <t>Yhteensä</t>
  </si>
  <si>
    <t>- Opgørelse af rengjorte kvadratmeter (almindelig rengøring)</t>
  </si>
  <si>
    <t>- Annual square metres of ordinary cleaning</t>
  </si>
  <si>
    <t xml:space="preserve">-Totalt antall kvadratmeter </t>
  </si>
  <si>
    <t>- Fermetrar árlega í almennum ræstingum</t>
  </si>
  <si>
    <t>Beräkning av städade kvadratmeter (vanlig städning)</t>
  </si>
  <si>
    <t>Siivottujen neliömetrien laskenta (tavallinen siivous)</t>
  </si>
  <si>
    <t xml:space="preserve">Du har mulighed for at anvende beregneren herunder til at udregne antallet af årlige kvadratmeter almindelig rengøring. </t>
  </si>
  <si>
    <t>You are welcome to use the calculator below to calculate the anual numer of squaremetres cleaned.</t>
  </si>
  <si>
    <t xml:space="preserve">Du kan benytte kalkulatoren under til å beregne antall rengjorte kvadratmeter pr år. </t>
  </si>
  <si>
    <t>Þér er velkomið að nota reiknivélina að neðan til að reikna út fermetrafjölda/ár</t>
  </si>
  <si>
    <t xml:space="preserve">Du kan använda kalkylatorn nedan för att räkna ut antalet städade kvadratmeter per år. </t>
  </si>
  <si>
    <t>Käytä taulukkoa apuna laskemisessa</t>
  </si>
  <si>
    <t>Alternativt kan du lave din egen beregning/opgørelse og linke til den her:</t>
  </si>
  <si>
    <t>Alternatively you can make your own calclations and link to it here:</t>
  </si>
  <si>
    <t>Alternativt kan du benytte egne beregninger og laste de opp her:</t>
  </si>
  <si>
    <t>Að öðrum kosti geturðu notast við eigin útreikninga og sett inn link hér:</t>
  </si>
  <si>
    <t>Alternativt kan du göra din egen beräkning och länka till den här:</t>
  </si>
  <si>
    <t xml:space="preserve">Vaihtoehtoisesti voit tehdä oman laskennan ja linkittää se tähän: </t>
  </si>
  <si>
    <t>Link til kontrakteksempler:</t>
  </si>
  <si>
    <t>Link to examples of customer contracts:</t>
  </si>
  <si>
    <t>Lenke til eksempler på kundekontrakter:</t>
  </si>
  <si>
    <t>Linkar á dæmi um samninga við viðskiptavini</t>
  </si>
  <si>
    <t>Länk till kontraktexempel:</t>
  </si>
  <si>
    <t>Linkki esimerkkisopimukseen:</t>
  </si>
  <si>
    <t>Kundenavn</t>
  </si>
  <si>
    <t>Customer name</t>
  </si>
  <si>
    <t>Nafn viðskiptavinar</t>
  </si>
  <si>
    <t>Kundens namn</t>
  </si>
  <si>
    <t>Asiakkaan nimi</t>
  </si>
  <si>
    <t>Evt. internt kundenummer</t>
  </si>
  <si>
    <t>Internal customer number (not mandatory)</t>
  </si>
  <si>
    <t>Eventuelt internt kundenummer (frivillig)</t>
  </si>
  <si>
    <t>Hugsanlegt númer viðskiptavina (innanhús)</t>
  </si>
  <si>
    <t>Ev. internt kundnummer</t>
  </si>
  <si>
    <t>Mahdollinen sisäinen asiakasnumero (ei pakollinen)</t>
  </si>
  <si>
    <r>
      <t>Areal [m</t>
    </r>
    <r>
      <rPr>
        <vertAlign val="superscript"/>
        <sz val="10"/>
        <rFont val="Arial"/>
        <family val="2"/>
      </rPr>
      <t>2</t>
    </r>
    <r>
      <rPr>
        <sz val="10"/>
        <rFont val="Arial"/>
        <family val="2"/>
      </rPr>
      <t>]</t>
    </r>
  </si>
  <si>
    <r>
      <t>Area [m</t>
    </r>
    <r>
      <rPr>
        <vertAlign val="superscript"/>
        <sz val="10"/>
        <rFont val="Arial"/>
        <family val="2"/>
      </rPr>
      <t>2</t>
    </r>
    <r>
      <rPr>
        <sz val="10"/>
        <rFont val="Arial"/>
        <family val="2"/>
      </rPr>
      <t>]</t>
    </r>
  </si>
  <si>
    <t>Areal [m2]</t>
  </si>
  <si>
    <t>Gólfflötur [m2]</t>
  </si>
  <si>
    <t>Pinta-ala [m2]</t>
  </si>
  <si>
    <t>Antal gange/år</t>
  </si>
  <si>
    <t>Number of times/year</t>
  </si>
  <si>
    <t>Antall ganger pr år</t>
  </si>
  <si>
    <t>Tíðni ræstinga (fjöldi/ár)</t>
  </si>
  <si>
    <t>Antal gånger/år</t>
  </si>
  <si>
    <t>Kertoja/vuosi</t>
  </si>
  <si>
    <t>Alternativt antal årsværk</t>
  </si>
  <si>
    <t>Alternatively number of full time eqvivalents</t>
  </si>
  <si>
    <t>Alternativt antall årsverk</t>
  </si>
  <si>
    <t>Að öðrum kosti - fjöldi ársverka</t>
  </si>
  <si>
    <t>Alternativt antal årsarbeten</t>
  </si>
  <si>
    <t>Vaihtoehtoisesti henkilötyövuosien lukumäärä</t>
  </si>
  <si>
    <t>Beregnet areal/år</t>
  </si>
  <si>
    <t>Calculated area/year</t>
  </si>
  <si>
    <t>Beregnet areal pr år</t>
  </si>
  <si>
    <t>Áætlaður gólfflötur á ári</t>
  </si>
  <si>
    <t>Beräknad areal/år</t>
  </si>
  <si>
    <t>Laskettu pinta-ala/vuosi</t>
  </si>
  <si>
    <r>
      <t>Beregnede antal m</t>
    </r>
    <r>
      <rPr>
        <vertAlign val="superscript"/>
        <sz val="10"/>
        <rFont val="Arial"/>
        <family val="2"/>
      </rPr>
      <t>2</t>
    </r>
  </si>
  <si>
    <r>
      <t>Calculated total m</t>
    </r>
    <r>
      <rPr>
        <vertAlign val="superscript"/>
        <sz val="10"/>
        <rFont val="Arial"/>
        <family val="2"/>
      </rPr>
      <t>2</t>
    </r>
  </si>
  <si>
    <t>Beregnet antall m2</t>
  </si>
  <si>
    <t>Áætlaður fermetrafjöldi</t>
  </si>
  <si>
    <t>Beräknat antal m2</t>
  </si>
  <si>
    <t>Laskettu määrä m2</t>
  </si>
  <si>
    <t>Beregnede antal m2</t>
  </si>
  <si>
    <t>Hvis egen separat beregning - angiv resultatet:</t>
  </si>
  <si>
    <t>If own separate calculation - enter the result:</t>
  </si>
  <si>
    <t>Hvis egen beregning - oppgi resultatet her:</t>
  </si>
  <si>
    <t>Ef eigin útreikningar - niðurstöður hér:</t>
  </si>
  <si>
    <t>Vid egen, separat beräkning - ange resultatet:</t>
  </si>
  <si>
    <t>Jos oma erillinen laskenta - lisää tulos:</t>
  </si>
  <si>
    <t>m2/år</t>
  </si>
  <si>
    <t>m2/year</t>
  </si>
  <si>
    <t>m2/ári</t>
  </si>
  <si>
    <t>m2/vuosi</t>
  </si>
  <si>
    <t>Danmark:</t>
  </si>
  <si>
    <t>Denmark:</t>
  </si>
  <si>
    <t>Danmörk:</t>
  </si>
  <si>
    <t>Tanska:</t>
  </si>
  <si>
    <t>Island:</t>
  </si>
  <si>
    <t>Iceland:</t>
  </si>
  <si>
    <t xml:space="preserve">Ísland: </t>
  </si>
  <si>
    <t>Islanti:</t>
  </si>
  <si>
    <t>Finland:</t>
  </si>
  <si>
    <t>Finnland:</t>
  </si>
  <si>
    <t>Suomi:</t>
  </si>
  <si>
    <t>Norge:</t>
  </si>
  <si>
    <t>Norway:</t>
  </si>
  <si>
    <t>Noregur:</t>
  </si>
  <si>
    <t>Norja:</t>
  </si>
  <si>
    <t>Sverige:</t>
  </si>
  <si>
    <t>Sweden:</t>
  </si>
  <si>
    <t>Svíþjóð:</t>
  </si>
  <si>
    <t>Ruotsi:</t>
  </si>
  <si>
    <t>01 Application forms (ansøgningsskemaer)</t>
  </si>
  <si>
    <t>01 Application forms</t>
  </si>
  <si>
    <t>01 Application forms (søknadsskjemaer)</t>
  </si>
  <si>
    <t>01 Umsóknareyðublöð</t>
  </si>
  <si>
    <t>01 Application forms (ansökningsformulär)</t>
  </si>
  <si>
    <t>O1 Application forms (Hakemuslomakkeet)</t>
  </si>
  <si>
    <t>Indeholder ansøgningsskema, der skal udfyldes, udskrives, underskrives og uploades tilbage i mappen</t>
  </si>
  <si>
    <t>Contains the application form to be filled in, printed out, signed and uploaded to the folder again.</t>
  </si>
  <si>
    <t>Inneholder søknadsskjema som skal fylles ut, skrives ut, underskrives og lastes opp i mappen igjen.</t>
  </si>
  <si>
    <t>Inniheldur umsóknareyðublað til að fylla inn, prenta út, undirrita og vista aftur í möppuna</t>
  </si>
  <si>
    <t>Innehåller ansökningsformulär som ska fyllas i, skrivas ut, undertecknas och läggas tillbaka i mappen</t>
  </si>
  <si>
    <t>Sisältää hakemuslomakkeen, joka on täytettävä tulostettava, allekirjoitettava ja lisättävä takaisin tiedostoon.</t>
  </si>
  <si>
    <t>02 Checklists and calculations (Tjeklister og beregninger)</t>
  </si>
  <si>
    <t>02 Checklists and calculations</t>
  </si>
  <si>
    <t>02 Checklists and calculations (Sjekkliste og beregninger)</t>
  </si>
  <si>
    <t>02 Tékklistar og útreikningar</t>
  </si>
  <si>
    <t>02 Checklists and calculations (Checklistor och beräkningar)</t>
  </si>
  <si>
    <t>O2 Checklists and calculations (Tarkastuslistat ja laskelmat)</t>
  </si>
  <si>
    <t>Hvor du finder dette regneark til at udfylde. Øvrige beregninger og dukumentation uploades til mappe 03.</t>
  </si>
  <si>
    <t>Where you will find this spreadsheet to be filled in. Dine ovrige beregninger og anden dokumentation lægges i mappe 03.</t>
  </si>
  <si>
    <t>Hvor du finner dette regnearket som skal fylles ut. Øvrige beregninger og dokumentasjon lastes opp i mappe 03.</t>
  </si>
  <si>
    <t>Hér finnurðu töflureikninn sem hægt er að fylla inn. Þínir eigin útreikningar og önnur gögn vistast í möppu 03</t>
  </si>
  <si>
    <t>Innehåller detta kalkylark att fylla i. Övriga beräkningar och dokumentation laddas upp i mapp 03.</t>
  </si>
  <si>
    <t>Sisältää täytettävän taulukkolaskennan. Omat laskennat ja muu dokumentaatiot tiedostoon O3.</t>
  </si>
  <si>
    <t>03 Documentation (Dokumentation)</t>
  </si>
  <si>
    <t>03 Documentation</t>
  </si>
  <si>
    <t>03 Documentation (Dokumentasjon)</t>
  </si>
  <si>
    <t>03 Gögn</t>
  </si>
  <si>
    <t>O3 Dokumentation (Dokumentaatio)</t>
  </si>
  <si>
    <t>Hvor alt relevant dokumentation uploades i de relevante undermapper:</t>
  </si>
  <si>
    <t>Where all relevant documentation is uploaded in the sub-folder structure:</t>
  </si>
  <si>
    <t>Hvor all relevant dokumentasjon lastes opp i de tilhørende undermapper:</t>
  </si>
  <si>
    <t>Þar sem öll viðeigandi skjöl eiga að vistast í undirmöppur</t>
  </si>
  <si>
    <t>Var all relevant dokumentation laddas upp i relevanta undermappar:</t>
  </si>
  <si>
    <t xml:space="preserve">Kaikki asiaan liittyvät dokumentit ladataan alatiedostoihin: </t>
  </si>
  <si>
    <t>a) m2 cleaning (Rengjort areal)</t>
  </si>
  <si>
    <t>a) m2 cleaning</t>
  </si>
  <si>
    <t>a) Fjöldi fermetra sem eru þrifnir</t>
  </si>
  <si>
    <t>a) m2 cleaning (städad areal)</t>
  </si>
  <si>
    <t>a) m2 cleaning (siivottu pinta-ala)</t>
  </si>
  <si>
    <t>Til dokumentation vedrørende opgørelsen af det årlige rengjorte areal.</t>
  </si>
  <si>
    <t>For documentation related to the calculation of annually cleaned area (normal cleaning)</t>
  </si>
  <si>
    <t xml:space="preserve">For dokumentasjon relatert til beregning av årlig rengjort areal </t>
  </si>
  <si>
    <t>Fyrir gögn sem tengjast útreikningum á ræstum fermetrum (almenn þrif)</t>
  </si>
  <si>
    <t>För dokumentation om beräkningen av städad areal per år.</t>
  </si>
  <si>
    <t>Vuosittain siivotun pinta-alan laskennan dokumentointiin</t>
  </si>
  <si>
    <t>b) Chemicals (Kemikalier)</t>
  </si>
  <si>
    <t>b) Chemicals</t>
  </si>
  <si>
    <t>b) Chemicals (Kjemikalier)</t>
  </si>
  <si>
    <t>b) Efnavara</t>
  </si>
  <si>
    <t>b) Chemicals (Kemikaalit)</t>
  </si>
  <si>
    <t>Til dokumentation vedrørende brugen af kemikalier</t>
  </si>
  <si>
    <t>For documentation related to the use of chemicals</t>
  </si>
  <si>
    <t>For dokumentasjon vedrørende bruk av kjemikalier</t>
  </si>
  <si>
    <t>Fyrir gögn sem tengast efnanotkun</t>
  </si>
  <si>
    <t>För dokumentation om användning av kemikalier</t>
  </si>
  <si>
    <t>Käytettäviin kemikaaleihin liittyvä dokumentaatio</t>
  </si>
  <si>
    <t>c) Transportation (Transport)</t>
  </si>
  <si>
    <t>c) Transportation</t>
  </si>
  <si>
    <t>c) Samgöngur</t>
  </si>
  <si>
    <t>c) Transportation (Kuljetukset)</t>
  </si>
  <si>
    <t>Til dokumentation vedrørende biler/køretøjer og brændstofforbrug</t>
  </si>
  <si>
    <t>For documentation related to vehicles and fuel consumption</t>
  </si>
  <si>
    <t>For dokumentasjon av biler og drivstofforbruk</t>
  </si>
  <si>
    <t>Fyrir gögn sem tengjast bílum og eldsneytisnotkun</t>
  </si>
  <si>
    <t>För dokumentation om bilar/fordon och förbrukning av drivmedel</t>
  </si>
  <si>
    <t>Autoihin/ajoneuvoihin sekä käytettäviin polttoaineisiin liittyvä dokumentointi</t>
  </si>
  <si>
    <t>d) Consumption of bags (Forbrug af affaldsposer)</t>
  </si>
  <si>
    <t>d) Consumption of bags</t>
  </si>
  <si>
    <t>d) Forbruk av avfallsposer</t>
  </si>
  <si>
    <t>d) Pokanotkun</t>
  </si>
  <si>
    <t>d) Consumption of bags (Förbrukning av soppåsar)</t>
  </si>
  <si>
    <t>d) Consumption of bags (Jätepussien kulutus)</t>
  </si>
  <si>
    <t>d) Waste (Affald)</t>
  </si>
  <si>
    <t>Til dokumentation og beregninger vedrørende forbrug af affaldsposer.</t>
  </si>
  <si>
    <t>For documentation and calculations related to the use of waste bags.</t>
  </si>
  <si>
    <t>For dokumentasjon og beregning av avfallsposeforbruk.</t>
  </si>
  <si>
    <t>Fyrir gögn sem tengjast notkun poka</t>
  </si>
  <si>
    <t>För dokumentation och beräkningar om förbrukning av soppåsar.</t>
  </si>
  <si>
    <t>Jätepussien kulutukseen liittyvä dokumentaatio ja laskenta</t>
  </si>
  <si>
    <t>e) Ecolabelled products and services (Indkøb af miljømærkede produkter og tjenester)</t>
  </si>
  <si>
    <t>e) Ecolabelled products and services</t>
  </si>
  <si>
    <t>e) Miljømerkede produkter og tjenester</t>
  </si>
  <si>
    <t>e) Umhverfismerkt innkaup</t>
  </si>
  <si>
    <t>e) Ecolabelled products and services (Inköp av miljömärkta produkter och tjänster)</t>
  </si>
  <si>
    <t>e)  Ecolabelled products and services (Ympäristömerkityt tuotteet ja palvelut)</t>
  </si>
  <si>
    <t>e) Ecolabelled products (Indkøb af miljømærkede produkter)</t>
  </si>
  <si>
    <t>Til dokumentation og beregninger vedrørende indkøb af pointgivende miljømærkede produkter og tjenester.</t>
  </si>
  <si>
    <t>For documentation and calculations related to tho purchasing of ecolabelled products and services to obtain points.</t>
  </si>
  <si>
    <t>For dokumentasjon og beregning vedrørende innkjøp av miljømerkede produkter</t>
  </si>
  <si>
    <t>Fyrir gögn og útreikninga á umhverfismerktum innkaupum</t>
  </si>
  <si>
    <t>För dokumentation och beräkningar som gäller inköp av poänggivande miljömärkta produkter och tjänster.</t>
  </si>
  <si>
    <t>Ostettujen ympäristömerkittyjen tuotteiden ja palveluiden pisteisiin oikeuttava dokumentaatio ja laskenta</t>
  </si>
  <si>
    <t>Til dokumentation og beregninger vedrørende indkøb af pointgivende miljømærkede produkter.</t>
  </si>
  <si>
    <t>f) Ecolabelled services (Indkøb af miljømærkede serviceydelser)</t>
  </si>
  <si>
    <t>f) Ecolabelled services</t>
  </si>
  <si>
    <t>f) Ecolabelled services (Innkjøp av miljømerkede tjenester)</t>
  </si>
  <si>
    <t>f) Umhverfismerkt þjónusta</t>
  </si>
  <si>
    <t>f) Ecolabelled services (Inköp av miljömärkta tjänster)</t>
  </si>
  <si>
    <t>f) Ecolabelled services (Ostetut ympäristömerkityt palvelut)</t>
  </si>
  <si>
    <t>Til dokumentation og beregninger vedrørende indkøb af pointgivende miljømærkede serviceydelser.</t>
  </si>
  <si>
    <t>For documentation and calculations related to tho purchasing of ecolabelled services to obtain points.</t>
  </si>
  <si>
    <t>For dokumentasjon og beregning vedrørende innkjøp av miljømerkede tjenester.</t>
  </si>
  <si>
    <t>Fyrir gögn og útreikninga á umhverfismerktri þjónustu</t>
  </si>
  <si>
    <t>För dokumentation och beräkningar som gäller inköp av poänggivande miljömärkta tjänster.</t>
  </si>
  <si>
    <t xml:space="preserve">Ostettujen ympäristömerkittyjen palveluiden pisteisiin oikeuttava dokumentaatio ja laskenta </t>
  </si>
  <si>
    <t>f) Cleaning quality (Rengøringskvalitet)</t>
  </si>
  <si>
    <t>f) Cleaning quality</t>
  </si>
  <si>
    <t>f) Cleaning quality (Rengjøringskvalitet)</t>
  </si>
  <si>
    <t>f) Gæði þjónustunnar (gæði ræstinga)</t>
  </si>
  <si>
    <t>f) Cleaning quality (Städkvalitet)</t>
  </si>
  <si>
    <t>f) Cleaning quality (Siivouksen laatu)</t>
  </si>
  <si>
    <t>g) Cleaning quality (Rengøringskvalitet)</t>
  </si>
  <si>
    <t>Til dokumentation vedrørende skriftlige arbejdsinstruktioner og opfølgning på rengøringskvalitet.</t>
  </si>
  <si>
    <t>For documentation in relation to written work instructions and follow up on cleaning quality.</t>
  </si>
  <si>
    <t>For dokumentasjon av skriftlige arbeidsinstruksjoner og oppfølging av rengjøringskvalitet.</t>
  </si>
  <si>
    <t>Fyrir gögn sem tengjast skriflegum verkleiðbeiningum og eftirfylgni á gæðum</t>
  </si>
  <si>
    <t>För dokumentation som gäller skriftliga arbetsinstruktioner och uppföljning av städkvalitet.</t>
  </si>
  <si>
    <t>Kirjallisten työohjeiden ja siivouksen laadun dokumentaatio</t>
  </si>
  <si>
    <t>h) Quality management (Kvalitetsstyring)</t>
  </si>
  <si>
    <t>h) Quality management</t>
  </si>
  <si>
    <t>h) Gæðakerfi</t>
  </si>
  <si>
    <t>h) Quality management (Kvalitetsstyrning)</t>
  </si>
  <si>
    <t>h) Quality management (Laadunhallinta)</t>
  </si>
  <si>
    <t>Til dokumentation for kvalitetsstyring.</t>
  </si>
  <si>
    <t>For documentation related to quality management.</t>
  </si>
  <si>
    <t>For dokumentasjon av kvalitetsstyring.</t>
  </si>
  <si>
    <t>Fyrir gögn sem tengjast gæðakerfi</t>
  </si>
  <si>
    <t>För dokumentation om kvalitetsstyrning.</t>
  </si>
  <si>
    <t>Laadunhallinnan dokumentaatio</t>
  </si>
  <si>
    <t>g) Ethical requirements (Etiske krav)</t>
  </si>
  <si>
    <t>g) Ethical requirements</t>
  </si>
  <si>
    <t>g) Siðferðislegar kröfur</t>
  </si>
  <si>
    <t>g) Ethical requirements (Etiska krav)</t>
  </si>
  <si>
    <t>g) Ethical requirements (Eettiset vaatimukset)</t>
  </si>
  <si>
    <t>i) Ethical requirements (Etiske krav)</t>
  </si>
  <si>
    <t>Til dokumentation for ansøgers overholdelse af Svanes etiske krav.</t>
  </si>
  <si>
    <t>For documentation related to the applicant's compliance with the ethical requirements.</t>
  </si>
  <si>
    <t>Dokumentasjon som viser at søker overholder Svanes etiske krav.</t>
  </si>
  <si>
    <t>Gögn sem sýna fram á að umsækjandi uppfylli siðferðislegar kröfur Svansins</t>
  </si>
  <si>
    <t>För dokumentation som visar att den sökande uppfyller Svanens etiska krav.</t>
  </si>
  <si>
    <t>Dokumentaatio, joka osoittaa hakijan täyttävän Joutsenmerkin eettiset vaatimukset</t>
  </si>
  <si>
    <t>j) Training of staff (Uddannelse af personale)</t>
  </si>
  <si>
    <t>j) Training of staff</t>
  </si>
  <si>
    <t>j) Training of staff (Opplæring av personale)</t>
  </si>
  <si>
    <t>j) Starfsþjálfun</t>
  </si>
  <si>
    <t>j) Training of staff (Utbildning av personal)</t>
  </si>
  <si>
    <t>j) Training of staff (Henkilöstön koulutus)</t>
  </si>
  <si>
    <t>Til dokumentation af planer for oplæring af personale.</t>
  </si>
  <si>
    <t>For documentation related to the training of staff.</t>
  </si>
  <si>
    <t>Dokumentasjon av planer for opplæringen</t>
  </si>
  <si>
    <t>Gögn sem varða þjálfun starfsfólks</t>
  </si>
  <si>
    <t>För dokumentation om planer på utbildning av personal.</t>
  </si>
  <si>
    <t>Dokumentaatio henkilöstön koulutuksesta ja sen suunnittelusta</t>
  </si>
  <si>
    <t>k)  Sub-suppliers (Underleverandører)</t>
  </si>
  <si>
    <t>k) Sub-suppliers</t>
  </si>
  <si>
    <t>k) Birgjar</t>
  </si>
  <si>
    <t>k)  Sub-suppliers (Underleverantörer)</t>
  </si>
  <si>
    <t>k)  Sub-suppliers (Alihankkijat)</t>
  </si>
  <si>
    <t>k) Sub-contractors (Underleverandører)</t>
  </si>
  <si>
    <t>Til dokumentation i forhold til underleverandørers overholdelse af krav.</t>
  </si>
  <si>
    <t>For documentation related to compliance of sub-suppliers</t>
  </si>
  <si>
    <t>Dokumentasjon i forhold til underleverandørers krav.</t>
  </si>
  <si>
    <t>Gögn um kröfur til birgja</t>
  </si>
  <si>
    <t>För dokumentation som gäller hur underleverantörer uppfyller kraven.</t>
  </si>
  <si>
    <t xml:space="preserve">Alihankkijoille asetettuihin vaatimuksiin liittyvä dokumentaatio </t>
  </si>
  <si>
    <t>Mappenavn og link til mappe</t>
  </si>
  <si>
    <t>Folder name and link</t>
  </si>
  <si>
    <t>Mappenavn og lenke til mappe</t>
  </si>
  <si>
    <t>Nafn möppu og linkur í möppu</t>
  </si>
  <si>
    <t>Mappens namn och länk till mapp</t>
  </si>
  <si>
    <t>Tiedoston nimi ja linkki tiedostoon</t>
  </si>
  <si>
    <t>Mappenavn</t>
  </si>
  <si>
    <t>Beskrivelse</t>
  </si>
  <si>
    <t>Folder description</t>
  </si>
  <si>
    <t>Lýsing</t>
  </si>
  <si>
    <t>Beskrivning</t>
  </si>
  <si>
    <t xml:space="preserve">Kuvaus  </t>
  </si>
  <si>
    <t>Årlig omsætning for den miljømærkede service</t>
  </si>
  <si>
    <t>Anual turnover of the ecolabelled service</t>
  </si>
  <si>
    <t>Årlig omsetning av den miljømerkede tjeneste</t>
  </si>
  <si>
    <t>Árleg velta umhverfisvottaðrar þjónustu</t>
  </si>
  <si>
    <t>Årlig omsättning för den miljömärkta tjänsten</t>
  </si>
  <si>
    <t>Ympäristömerkityn palvelun vuosittainen liikevaihto</t>
  </si>
  <si>
    <t>Valuta</t>
  </si>
  <si>
    <t>Currency</t>
  </si>
  <si>
    <t>Gjaldmiðill</t>
  </si>
  <si>
    <t>Valuutta</t>
  </si>
  <si>
    <t>Underleverandører, Almindelig rengøring</t>
  </si>
  <si>
    <t>Sub-suppliers, Ordinary Cleaning</t>
  </si>
  <si>
    <t>Underleverandører, vanlig rengøring</t>
  </si>
  <si>
    <t>Verktakar, ræstingar</t>
  </si>
  <si>
    <t>Underleverantörer, vanlig städning</t>
  </si>
  <si>
    <t>Alihankkijat, tavallinen siivous</t>
  </si>
  <si>
    <t>Underleverandører, Vinduespolering</t>
  </si>
  <si>
    <t>Sub-suppliers, Window Cleaning</t>
  </si>
  <si>
    <t>Underleverandører, vindusvask</t>
  </si>
  <si>
    <t>Verktakar, gluggaþvottur</t>
  </si>
  <si>
    <t>Underleverantörer, fönsterputsning</t>
  </si>
  <si>
    <t>Alihankkijat, ikkunanpesu</t>
  </si>
  <si>
    <t>Company Name</t>
  </si>
  <si>
    <t>Registreringsnummer (CVR-nummer)</t>
  </si>
  <si>
    <t>Company registration ID</t>
  </si>
  <si>
    <t>Organisasjonsnummer</t>
  </si>
  <si>
    <t>Kennitala fyrirtækis</t>
  </si>
  <si>
    <t>Registreringsnummer (VAT-nummer)</t>
  </si>
  <si>
    <t>LY-numero</t>
  </si>
  <si>
    <t>Kontaktperson</t>
  </si>
  <si>
    <t>Contact person</t>
  </si>
  <si>
    <t>Tengiliður fyrirtækis</t>
  </si>
  <si>
    <t>Yhteyshenkilö</t>
  </si>
  <si>
    <t>Kun arbejdskraft (sæt "x")</t>
  </si>
  <si>
    <t>Workforce only (mark with "x")</t>
  </si>
  <si>
    <t>Kun arbeidskraft (sett x)</t>
  </si>
  <si>
    <t>Eingöngu vinnnuafl (merktu með "x")</t>
  </si>
  <si>
    <t>Levererar endast arbetskraft (sätt ”x”)</t>
  </si>
  <si>
    <t>Ainoastaan työntekijät (merkitse "X")</t>
  </si>
  <si>
    <t>Årlig omsætning fra service leveret af underleverandøren</t>
  </si>
  <si>
    <t>Annual turnover from service supplied by the sub-supplier</t>
  </si>
  <si>
    <t>Andel av den årlige omsetning levert av underleverandør</t>
  </si>
  <si>
    <t>Árleg velta sem hægt er að rekja til vinnu verktaka</t>
  </si>
  <si>
    <t>Årlig omsättning av tjänst som utförs av underleverantören</t>
  </si>
  <si>
    <t>Alihankkijan palveluiden vuosittainen liikevaihto</t>
  </si>
  <si>
    <t>Link til rutiner, der skal sikre overholdelse af doreringskrav og tilgægelighed af doseringsanordninger</t>
  </si>
  <si>
    <t>Link to routines for ensuring correct dosage and availability of dosage equipment</t>
  </si>
  <si>
    <t>Lenke til rutiner for å sikre korrekt dosering og tilgjengelighet av doseringsanordninger</t>
  </si>
  <si>
    <t>Linkar á vinnuferla um skammtastærð og aðgengi að skömmtunarbúnaði</t>
  </si>
  <si>
    <t>Länk till rutiner som ska säkerställa att krav på dosering uppfylls och att doseringsanordningar finns tillgängliga</t>
  </si>
  <si>
    <t>Linkki menetelmiin, joilla taataan oikea annostelu ja annostelulaitteistojen saatavuus:</t>
  </si>
  <si>
    <t>Kemikalier til vask eksternt ifm.vinduespolering</t>
  </si>
  <si>
    <t>Chemicals for external laundering related to window cleaning</t>
  </si>
  <si>
    <t>?</t>
  </si>
  <si>
    <t>Efnavara fyrir aðkeypta þvottaþjónustu tengda gluggaþvotti</t>
  </si>
  <si>
    <t>Kemikalier för extern tvätteritjänst vid fönsterputsning</t>
  </si>
  <si>
    <t>Ulkoisen pesulapalvelun kemikaalit liittyen ikkunanpesuun</t>
  </si>
  <si>
    <t>Liter for perioden</t>
  </si>
  <si>
    <t>Litres for the period</t>
  </si>
  <si>
    <t>Liter i perioden</t>
  </si>
  <si>
    <t>Lítrar á tímabilinu</t>
  </si>
  <si>
    <t>Liter för perioden</t>
  </si>
  <si>
    <t>Litrat ajanjaksolla</t>
  </si>
  <si>
    <t>mikroliter/m2</t>
  </si>
  <si>
    <t>microlitres/m2</t>
  </si>
  <si>
    <t>Mikroliter/m2</t>
  </si>
  <si>
    <t>míkrólítrar/m2</t>
  </si>
  <si>
    <t>Mikrolitraa/m2</t>
  </si>
  <si>
    <t>Kemikalieforbrug, total:</t>
  </si>
  <si>
    <t>Chemical consumption, total:</t>
  </si>
  <si>
    <t>Kjemikalieforbruk, totalt:</t>
  </si>
  <si>
    <t>Efnanotkun, samtals:</t>
  </si>
  <si>
    <t>Kemikalieförbrukning, totalt:</t>
  </si>
  <si>
    <t>Kemikaalien kulutus yhteensä:</t>
  </si>
  <si>
    <t>Kemikalieforbrug:</t>
  </si>
  <si>
    <t>Heraf internt (ekskl. gulvpolish o. lign.):</t>
  </si>
  <si>
    <t>Of which internal (excl. floor care)</t>
  </si>
  <si>
    <t>- Hvorav internt (eksklusiv gulvpolish og lignende):</t>
  </si>
  <si>
    <t xml:space="preserve"> - Þar af umhverfismerkt (fyrir utan gólfefni)</t>
  </si>
  <si>
    <t>Varav internt (exlu. Golvvård)</t>
  </si>
  <si>
    <t>Joista omaan käyttöön (ei lattianhoitotuotteet)</t>
  </si>
  <si>
    <t>- Heraf miljømærket:</t>
  </si>
  <si>
    <t>- Heraf miljømærket (ekskl. gulvpleje):</t>
  </si>
  <si>
    <t>%-miljømærket:</t>
  </si>
  <si>
    <t>% ecolabelled:</t>
  </si>
  <si>
    <t>% miljømerket:</t>
  </si>
  <si>
    <t>% umhverfismerkt</t>
  </si>
  <si>
    <t>% miljömärkt:</t>
  </si>
  <si>
    <t>% ympäristömerkittyä</t>
  </si>
  <si>
    <t>%-miljømærket &gt;25mikroliter/m2:</t>
  </si>
  <si>
    <t>%-ecolabelled &gt;25microlitres/m2:</t>
  </si>
  <si>
    <t>% miljømerket &gt; 25 mikroliter/m2:</t>
  </si>
  <si>
    <t>% umhverfismerkt &gt;25míkrólítrar/m2</t>
  </si>
  <si>
    <t>% miljömärkt &gt; 25 mikroliter/m2:</t>
  </si>
  <si>
    <t>% ympäristömerkittyä &gt; 25 mikrolitraa/m2:</t>
  </si>
  <si>
    <t>- Opgørelse vedrørende transport</t>
  </si>
  <si>
    <t>- Specification of transportation</t>
  </si>
  <si>
    <t>- Spesifikasjon av transport</t>
  </si>
  <si>
    <t xml:space="preserve"> - Lýsing á samgöngum</t>
  </si>
  <si>
    <t>Beräkningar som gäller transport</t>
  </si>
  <si>
    <t>Kuljetusten laskelmat</t>
  </si>
  <si>
    <t>Angivelse af køretøjer i forbindelse med almindelig rengøring</t>
  </si>
  <si>
    <t>Liste over biler som benyttes i forbindelse med vanlig rengjøring</t>
  </si>
  <si>
    <t>Skráning ökutækja sem notuð eru í ræstingum</t>
  </si>
  <si>
    <t>Uppgifter om fordon som används vid vanlig städning</t>
  </si>
  <si>
    <t>Tavallisessa siivouksessa käytettävät ajoneuvot</t>
  </si>
  <si>
    <t>Biltype</t>
  </si>
  <si>
    <t>Vehicle type</t>
  </si>
  <si>
    <t>Tegund ökutækis</t>
  </si>
  <si>
    <t>Biltyp (frivilligt)</t>
  </si>
  <si>
    <t>Ajoneuvotyyppi (vapaaehtoinen)</t>
  </si>
  <si>
    <t>Personbil</t>
  </si>
  <si>
    <t>Car</t>
  </si>
  <si>
    <t>Einkabíll</t>
  </si>
  <si>
    <t>Henkilöauto</t>
  </si>
  <si>
    <t>Varebil</t>
  </si>
  <si>
    <t>Van</t>
  </si>
  <si>
    <t>Sendiferðabíll</t>
  </si>
  <si>
    <t>Transportbil</t>
  </si>
  <si>
    <t>Pakettiauto</t>
  </si>
  <si>
    <t>Lastbil</t>
  </si>
  <si>
    <t>Truck</t>
  </si>
  <si>
    <t>Lastebil</t>
  </si>
  <si>
    <t>Vörubíll</t>
  </si>
  <si>
    <t>Kuorma-auto</t>
  </si>
  <si>
    <t>Knallert</t>
  </si>
  <si>
    <t>Moped</t>
  </si>
  <si>
    <t>Létt bifhjól</t>
  </si>
  <si>
    <t>Mopo</t>
  </si>
  <si>
    <t>Motorcykel</t>
  </si>
  <si>
    <t>Motor Cycle</t>
  </si>
  <si>
    <t>Motorsykkel</t>
  </si>
  <si>
    <t>Mótórhjól</t>
  </si>
  <si>
    <t>Moottoripyörä</t>
  </si>
  <si>
    <t>Cykel</t>
  </si>
  <si>
    <t>Cycle</t>
  </si>
  <si>
    <t>Sykkel</t>
  </si>
  <si>
    <t>Hjól</t>
  </si>
  <si>
    <t>Polkupyörä</t>
  </si>
  <si>
    <t>Andet</t>
  </si>
  <si>
    <t>Other</t>
  </si>
  <si>
    <t>Annet</t>
  </si>
  <si>
    <t>Annað</t>
  </si>
  <si>
    <t>Annat</t>
  </si>
  <si>
    <t>Muu</t>
  </si>
  <si>
    <t>Mærke</t>
  </si>
  <si>
    <t>Brand</t>
  </si>
  <si>
    <t>Merke</t>
  </si>
  <si>
    <t>Merki</t>
  </si>
  <si>
    <t>Märke (frivilligt)</t>
  </si>
  <si>
    <t>Merkki (vapaaehtoinen)</t>
  </si>
  <si>
    <t>Model</t>
  </si>
  <si>
    <t>Modell</t>
  </si>
  <si>
    <t>Módel</t>
  </si>
  <si>
    <t>Modell (frivilligt)</t>
  </si>
  <si>
    <t>Malli (vapaaehtoinen)</t>
  </si>
  <si>
    <t>Brændstoftype</t>
  </si>
  <si>
    <t>Fuel type</t>
  </si>
  <si>
    <t>Type drivstoff</t>
  </si>
  <si>
    <t>Tegund eldsneytis</t>
  </si>
  <si>
    <t>Bränsletyp</t>
  </si>
  <si>
    <t>Polttoaine</t>
  </si>
  <si>
    <t>Benzin</t>
  </si>
  <si>
    <t>bensin</t>
  </si>
  <si>
    <t>Bensín</t>
  </si>
  <si>
    <t>Bensin</t>
  </si>
  <si>
    <t>Bensiini</t>
  </si>
  <si>
    <t>Dísel</t>
  </si>
  <si>
    <t>Bioethanol</t>
  </si>
  <si>
    <t>Bioetanol</t>
  </si>
  <si>
    <t>Etanól af lífrænum uppruna</t>
  </si>
  <si>
    <t>Bioetanoli</t>
  </si>
  <si>
    <t>Hydrogen</t>
  </si>
  <si>
    <t>Biogas/Natural gas</t>
  </si>
  <si>
    <t>Vetni</t>
  </si>
  <si>
    <t>Vätgas</t>
  </si>
  <si>
    <t>Vetykaasu</t>
  </si>
  <si>
    <t>El</t>
  </si>
  <si>
    <t>Electricity</t>
  </si>
  <si>
    <t>Elektrisitet</t>
  </si>
  <si>
    <t>Rafmagn</t>
  </si>
  <si>
    <t xml:space="preserve">Sähkö </t>
  </si>
  <si>
    <t>km</t>
  </si>
  <si>
    <t>liter</t>
  </si>
  <si>
    <t>litres</t>
  </si>
  <si>
    <t>lítrar</t>
  </si>
  <si>
    <t>litra</t>
  </si>
  <si>
    <t>kubikmeter</t>
  </si>
  <si>
    <t>cubic metres</t>
  </si>
  <si>
    <t>kubikkmeter</t>
  </si>
  <si>
    <t>rúmmetrar</t>
  </si>
  <si>
    <t>kuutiometri</t>
  </si>
  <si>
    <t>kg</t>
  </si>
  <si>
    <t>kWh</t>
  </si>
  <si>
    <t>Euro-klasse + link til dokumentation</t>
  </si>
  <si>
    <t>Euro-class + link to documentation</t>
  </si>
  <si>
    <t>Euronorm + lenke til dokumentasjon</t>
  </si>
  <si>
    <t>EuroClass (linkur á gögn)</t>
  </si>
  <si>
    <t>Euro-klass + länk till dokumentation</t>
  </si>
  <si>
    <t>Euro-luokka + linkki dokumentaatioon</t>
  </si>
  <si>
    <t>Ikke relevant (ikke omfattet af krav)</t>
  </si>
  <si>
    <t>N/A (no requirement for this type of vehicle)</t>
  </si>
  <si>
    <t>Ikke relevant (ikke omfattet av krav)</t>
  </si>
  <si>
    <t>Á ekki við (kröfur ná ekki til)</t>
  </si>
  <si>
    <t>Inte relevant (omfattas inte av krav)</t>
  </si>
  <si>
    <t>Ei olennaista (ei sisälly vaatimukseen)</t>
  </si>
  <si>
    <t>1</t>
  </si>
  <si>
    <t>2</t>
  </si>
  <si>
    <t>3</t>
  </si>
  <si>
    <t>4</t>
  </si>
  <si>
    <t>5 (benzin)</t>
  </si>
  <si>
    <t>5 (bensin)</t>
  </si>
  <si>
    <t>5 (bensín)</t>
  </si>
  <si>
    <t>5 (bensiini)</t>
  </si>
  <si>
    <t>5a (diesel)</t>
  </si>
  <si>
    <t>5a</t>
  </si>
  <si>
    <t>5a (dísel)</t>
  </si>
  <si>
    <t>5b (diesel)</t>
  </si>
  <si>
    <t>5b</t>
  </si>
  <si>
    <t>5b (dísel)</t>
  </si>
  <si>
    <t>6 eller bedre</t>
  </si>
  <si>
    <t>6 or better</t>
  </si>
  <si>
    <t>6 eða betra</t>
  </si>
  <si>
    <t>6 eller bättre</t>
  </si>
  <si>
    <t>6 tai parempi</t>
  </si>
  <si>
    <t>Anvendes til</t>
  </si>
  <si>
    <t>Used for</t>
  </si>
  <si>
    <t>Brukes til</t>
  </si>
  <si>
    <t>Notað í</t>
  </si>
  <si>
    <t xml:space="preserve">Används till (frivilligt) </t>
  </si>
  <si>
    <t>Käytetään (vapaaehtoinen)</t>
  </si>
  <si>
    <t>Registreringsnummer</t>
  </si>
  <si>
    <t>Registration number</t>
  </si>
  <si>
    <t>Bílnúmer</t>
  </si>
  <si>
    <t>Regnr (frivilligt)</t>
  </si>
  <si>
    <t>Rekisterinumero</t>
  </si>
  <si>
    <t>Kørte km i perioden</t>
  </si>
  <si>
    <t>Driven km for the period</t>
  </si>
  <si>
    <t>Kjørte km i perioden</t>
  </si>
  <si>
    <t>Eknir kílómetrar á tímabilinu</t>
  </si>
  <si>
    <t xml:space="preserve">Körsträcka under perioden (om ni valt alt A under O12). </t>
  </si>
  <si>
    <t>Ajanjaksolla ajetut kilometrit</t>
  </si>
  <si>
    <t>Brændstofforbrug i perioden (kWh-eq.)</t>
  </si>
  <si>
    <t>Fuel consumption for the period (litres)</t>
  </si>
  <si>
    <t>Drivstofforbruk i perioden (kWh-ekv.)</t>
  </si>
  <si>
    <t>Eldsneytisnotkun á tímabilinu (kWh-eq)</t>
  </si>
  <si>
    <t xml:space="preserve">Förbrukning av drivmedel under perioden </t>
  </si>
  <si>
    <t xml:space="preserve">Ajanjaksolla kulutettu polttoaine </t>
  </si>
  <si>
    <t>Brændstofforbrug i perioden (benzin/diesel-eq.)</t>
  </si>
  <si>
    <t>EURO 5b (5 for benzinbiler) eller bedre (for biler omfattet af krav)</t>
  </si>
  <si>
    <t>EURO 5b (5 for gasoline vehicles) or better (for vehicles included in the requirement)</t>
  </si>
  <si>
    <t>EURO 5b (5 for bensinbiler) eller bedre (for biler omfattet av kravet)</t>
  </si>
  <si>
    <t>EURO 5b (5 fyrir bensínbíla) eða betra (fyrir bíla sem krafan nær til)</t>
  </si>
  <si>
    <t>EURO 5b (5 for bensinbilar) eller bättre (för bilar som omfattas av kravet)</t>
  </si>
  <si>
    <t>EURO 5b (5 bensiinikäyttöiset autot) tai parempi (vaatimukseen sisältyvät ajoneuvot)</t>
  </si>
  <si>
    <t>Andel (antal)</t>
  </si>
  <si>
    <t>Share (number)</t>
  </si>
  <si>
    <t>Andel (antall)</t>
  </si>
  <si>
    <t>Hlutfall (fjöldi)</t>
  </si>
  <si>
    <t>Osuus (määrä)</t>
  </si>
  <si>
    <t>Andel (kørt strækning)</t>
  </si>
  <si>
    <t>Share (driven distance)</t>
  </si>
  <si>
    <t>Andel (kjørt strekning)</t>
  </si>
  <si>
    <t>Hlutfall (keyrðir km)</t>
  </si>
  <si>
    <t>Andel (körsträcka)</t>
  </si>
  <si>
    <t>Osuus (ajetut matkat)</t>
  </si>
  <si>
    <t>kWh/100km</t>
  </si>
  <si>
    <t>kWh/100 km</t>
  </si>
  <si>
    <t>(bensin/diesel)/100 km</t>
  </si>
  <si>
    <t>Liter (benzin/diesel)/100km</t>
  </si>
  <si>
    <t>ml (benzin/diesel)/m2</t>
  </si>
  <si>
    <t>ml (gasoline/diesel)/m2</t>
  </si>
  <si>
    <t>ml (bensin/diesel)/m2</t>
  </si>
  <si>
    <t>ml (bensín/dísel)/m2</t>
  </si>
  <si>
    <t>ml (bensiini/diesel)/m2</t>
  </si>
  <si>
    <t>Angivelse af køretøjer i forbindelse med vinduespolering</t>
  </si>
  <si>
    <t>Listing of vehicles in relation to window cleaning</t>
  </si>
  <si>
    <t>Liste over biler som benyttes i forbindelse med vindusvask</t>
  </si>
  <si>
    <t>Skráning ökutækja sem notuð eru við gluggaþvott</t>
  </si>
  <si>
    <t>Uppgifter om fordon som används vid fönsterputsning</t>
  </si>
  <si>
    <t>Ikkunanpesun yhteydessä käytettävät ajoneuvot</t>
  </si>
  <si>
    <t>Anvendt mængde for perioden (liter) - hvis ukendt, angiv da skabelonværdien</t>
  </si>
  <si>
    <t>Used volume for the period (litres) - if unknown type in the table value</t>
  </si>
  <si>
    <t>Mengde forbrukt i perioden - hvis ukjent, benytt sjablongverdi</t>
  </si>
  <si>
    <t>Eldsneytisnotkun á tímabilinu (lítrar) ef óþekkt, notast við töflugildi</t>
  </si>
  <si>
    <t>Använd volym för perioden (liter) - om okänt, ange schablonvärde</t>
  </si>
  <si>
    <t>Ajanjaksolla käytetty määrä (litraa) - jos ei tietoa, niin anna vakioarvo</t>
  </si>
  <si>
    <t>Vasket mængde for perioden (kg)</t>
  </si>
  <si>
    <t>Laundry volume for the period (kg)</t>
  </si>
  <si>
    <t>Antall kg vasket i perioden</t>
  </si>
  <si>
    <t>Magn þvotts fyrir tímabilið (kg)</t>
  </si>
  <si>
    <t>Tvättad mängd under perioden (kg)</t>
  </si>
  <si>
    <t>Ajanjaksolla pestyt pyykit (kg)</t>
  </si>
  <si>
    <t>Licensnummer, hvis Svanemærket vaskeri (lad stå tom, hvis ikke)</t>
  </si>
  <si>
    <t>Licence number, if ecolabelled laundry (leave blank if not).</t>
  </si>
  <si>
    <t>Lisensnummer, hvis Svanemerket vaskeri</t>
  </si>
  <si>
    <t>Leyfisnúmer ef vottað þvottahús (annars tómt)</t>
  </si>
  <si>
    <t>Licensnummer i det fall tvätteritjänsten är Svanenmärkt (om inte, låt fältet vara tomt)</t>
  </si>
  <si>
    <t>Joutsenmerkityn pesulapalvelun lupanumero (jos ei, niin jätä kenttä tyhjäksi)</t>
  </si>
  <si>
    <t>Eksterne vaskerier</t>
  </si>
  <si>
    <t>External laundries</t>
  </si>
  <si>
    <t>Aðkeypt þvottaþjónusta</t>
  </si>
  <si>
    <t>Externa tvätteritjänster</t>
  </si>
  <si>
    <t>Ulkopuoliset pesulapalvelut</t>
  </si>
  <si>
    <t>Beregnet forbrug (skabelonværdi), hvis ingen forbrugsdata (liter)</t>
  </si>
  <si>
    <t>Calculated consumption, if no data from laundry (litres)</t>
  </si>
  <si>
    <t>Beregnet forbruk, hvis ikke forbruksdata</t>
  </si>
  <si>
    <t>Reiknuð notkun, ef engar upplýsingar frá þvottahúsi (lítrar)</t>
  </si>
  <si>
    <t>Beräknad förbrukning (schablonvärde), om inga förbrukningsuppgifter finns (liter)</t>
  </si>
  <si>
    <t>Laskettu kulutus (vakioarvo), jos ei tietoa pestyjen pyykkien kiloista</t>
  </si>
  <si>
    <t>Kemikalier til brug ved eksternt vaskeri (udfyldes kun hvis vaskeri ikke er Svanemærket)</t>
  </si>
  <si>
    <t>Chemicals used at external laundry (only fill in if laundry is not awarded the Nordic Ecolabel)</t>
  </si>
  <si>
    <t>Kjemikalier til bruk ved eksternt vaskeri (fylles ut kun hvis vaskeriet ikke er Svanemerket)</t>
  </si>
  <si>
    <t>Efnavara notuð af aðkeypti þvottaþjónustu (ef ekki umhverfismerkt)</t>
  </si>
  <si>
    <t>Kemikalier som används vid extern tvätteritjänst (fylls endast i om tvätteritjänsten inte är Svanenmärkt)</t>
  </si>
  <si>
    <t>Ulkoisessa pesulapalvelussa käytettävät kemikaalit (täytetään vain jos pesulapalvelu ei ole Joutsenmerkitty)</t>
  </si>
  <si>
    <t xml:space="preserve">Ekstern vask ifm. vinduespolering og kemikalier hertil </t>
  </si>
  <si>
    <t>External laundering related to window cleaning and relatet chemical consumption</t>
  </si>
  <si>
    <t>Eksterne vaskerier benyttet til vask av vinduskluter/mopper</t>
  </si>
  <si>
    <t>Efnanotkun aðkeyptrar þvottaþjónustu tengd gluggaþvotti</t>
  </si>
  <si>
    <t xml:space="preserve">Extern tvätteritjänst när det gäller fönsterputsning och kemikalier som används </t>
  </si>
  <si>
    <t>Ulkoinen pesulapalvelu liittyen ikkunanpesuun ja siinä käytettäviin kemikaaleihin</t>
  </si>
  <si>
    <t>Beregninger i relation til forbrug af kemikalier</t>
  </si>
  <si>
    <t>Calculation in relation to chemicals</t>
  </si>
  <si>
    <t>Beregninger relatert til forbruk av kjemikalier</t>
  </si>
  <si>
    <t>Útreikningar tengdir efnanotkun</t>
  </si>
  <si>
    <t>Beräkningar som gäller förbrukning av kemikalier</t>
  </si>
  <si>
    <t xml:space="preserve">Kemikaalien käytön laskelmat </t>
  </si>
  <si>
    <t>Neutralt universal­rengørings-middel og håndopvaskemiddel</t>
  </si>
  <si>
    <t>Neutral all purpose cleaners and washing up liquids</t>
  </si>
  <si>
    <t>Nøytralt universal­rengjøringsmiddel og håndoppvaskmiddel</t>
  </si>
  <si>
    <t>Alhliða ræstiefni og uppþvottalögur</t>
  </si>
  <si>
    <t>Allrengöringsmedel och handdiskmedel</t>
  </si>
  <si>
    <t>Yleispuhdistusaineet ja käsiastianpesuaineet</t>
  </si>
  <si>
    <t>Grundrens</t>
  </si>
  <si>
    <t>Heavy-duty cleaners pH 9 – 14</t>
  </si>
  <si>
    <t>Alkalisk grovrengjøringsmiddel</t>
  </si>
  <si>
    <t>Alkalísk hrensiefni (pH 9-14)</t>
  </si>
  <si>
    <t>Grovrengöringsmedel</t>
  </si>
  <si>
    <t>Emäksiset ja vahvasti emäksiset puhdistusaineet (pH 9 - 14)</t>
  </si>
  <si>
    <t>Neutralt/alkalisk sanitets­rengøringsmiddel</t>
  </si>
  <si>
    <t>Cleaners for sanitary facilities (pH 6,5 – 11)</t>
  </si>
  <si>
    <t>Nøytralt/alkalisk sanitærengjøringsmiddel</t>
  </si>
  <si>
    <t>Hlutlaust/alkalískt hreinsiefni fyrir hreinlætisaðstöðu (pH 6,5-11)</t>
  </si>
  <si>
    <t>Neutralt/alkalisk sanitetsrengöringsmedel</t>
  </si>
  <si>
    <t>Saniteettitilojen puhdistusaineet (pH 6,5 - 11)</t>
  </si>
  <si>
    <t>Surt sanitetsren­gøringsmiddel /Kalkbortagningsmiddel</t>
  </si>
  <si>
    <t>Acid cleaner for sanitary facilities /Descaling product</t>
  </si>
  <si>
    <t>Surt sanitærrengjøringsmiddel / Kalkfjerningsmiddel</t>
  </si>
  <si>
    <t>Súr hreinsiefni fyrir hreinlætisaðstöðu (kísilhreinsir)</t>
  </si>
  <si>
    <t>Surt sanitetsrengöringsmedel /Kalkborttagningsmedel</t>
  </si>
  <si>
    <t>Happamat saniteettitilojen puhdistusaineet ja kalkinpoistoaineet</t>
  </si>
  <si>
    <t>Vaskeplejemiddel uden voks</t>
  </si>
  <si>
    <t>Wash-and-shine floor cleaners</t>
  </si>
  <si>
    <t>Vaskepolish</t>
  </si>
  <si>
    <t>Hreinsi- og glansefni fyrir gólf</t>
  </si>
  <si>
    <t>Tvättpolish</t>
  </si>
  <si>
    <t>Lattianhoitoaineet, ei vahaa sisältävät</t>
  </si>
  <si>
    <t>Vaskeplejemiddel med voks</t>
  </si>
  <si>
    <t>Wash-and-wax floor cleaners</t>
  </si>
  <si>
    <t>Vaskevoks</t>
  </si>
  <si>
    <t>Hreinsi- og bónefni fyrir gólf</t>
  </si>
  <si>
    <t>Tvättvax</t>
  </si>
  <si>
    <t>Polymeeria ja vahaa sisältävät lattianhoitoaineet</t>
  </si>
  <si>
    <t>Brun sæbe</t>
  </si>
  <si>
    <t>Brown soap, soap based floor cleaners</t>
  </si>
  <si>
    <t>Grønnsåpe</t>
  </si>
  <si>
    <t>Brúnsápa</t>
  </si>
  <si>
    <t>Grön såpa</t>
  </si>
  <si>
    <t>Saippuapohjaiset puhdistusaineet</t>
  </si>
  <si>
    <t>Spraypoleringmiddel</t>
  </si>
  <si>
    <t>Cleaners for spray buffing</t>
  </si>
  <si>
    <t>Spraypolish</t>
  </si>
  <si>
    <t xml:space="preserve">Fægiefni í brúsa </t>
  </si>
  <si>
    <t>Spraypoleringsmedel</t>
  </si>
  <si>
    <t xml:space="preserve">Spraypuhdistusaineet </t>
  </si>
  <si>
    <t>Imprægneringsmiddel for mopper</t>
  </si>
  <si>
    <t>Impregnants for mop cloth</t>
  </si>
  <si>
    <t>Impregneringsmiddel for mopper</t>
  </si>
  <si>
    <t>Bleytiefni fyrir moppur</t>
  </si>
  <si>
    <t>Impregneringsmedel för moppar</t>
  </si>
  <si>
    <t>Moppien kyllästysaineet</t>
  </si>
  <si>
    <t>Vaskemiddel, flydende</t>
  </si>
  <si>
    <t>Detergents, fluid</t>
  </si>
  <si>
    <t>Tekstilvaskemiddel, flytende</t>
  </si>
  <si>
    <t>Þvottaefni, fljótandi</t>
  </si>
  <si>
    <t xml:space="preserve">Tvättmedel (flytande) </t>
  </si>
  <si>
    <t>Pyykinpesuaineet (nestemäiset)</t>
  </si>
  <si>
    <t>Vaskemiddel</t>
  </si>
  <si>
    <t>Pletfjerningsmiddel</t>
  </si>
  <si>
    <t>Stain removers</t>
  </si>
  <si>
    <t>Flekkfjerningsmiddel</t>
  </si>
  <si>
    <t>Blettahreinsir</t>
  </si>
  <si>
    <t>Fläckborttagningsmedel</t>
  </si>
  <si>
    <t>Tahranpoistoaineet</t>
  </si>
  <si>
    <t>Skurecreme</t>
  </si>
  <si>
    <t>Scouring creams</t>
  </si>
  <si>
    <t>Skurekrem</t>
  </si>
  <si>
    <t>Ræstikrem</t>
  </si>
  <si>
    <t>Skurkräm</t>
  </si>
  <si>
    <t>Hankausaineet</t>
  </si>
  <si>
    <t xml:space="preserve">Grundpolish </t>
  </si>
  <si>
    <t>Sealers, primers</t>
  </si>
  <si>
    <t>Grunnpolish</t>
  </si>
  <si>
    <t>Bóngrunnur</t>
  </si>
  <si>
    <t>Pohjustusvahat</t>
  </si>
  <si>
    <t xml:space="preserve">Gulvpolish </t>
  </si>
  <si>
    <t>Floor finish</t>
  </si>
  <si>
    <t>Gulvpolish</t>
  </si>
  <si>
    <t>Gólfbón</t>
  </si>
  <si>
    <t xml:space="preserve">Golvpolish </t>
  </si>
  <si>
    <t>Lattiavahat</t>
  </si>
  <si>
    <t>Gulvvoks</t>
  </si>
  <si>
    <t>Floor wax</t>
  </si>
  <si>
    <t>Gólfvax</t>
  </si>
  <si>
    <t>Golvvax</t>
  </si>
  <si>
    <t xml:space="preserve">Polish-/voks-fjerner </t>
  </si>
  <si>
    <t>Strippers</t>
  </si>
  <si>
    <t>Polish-/voksfjerningmiddel</t>
  </si>
  <si>
    <t>Bón/vaxleysar</t>
  </si>
  <si>
    <t xml:space="preserve">Polish-/vaxborttagningsmedel </t>
  </si>
  <si>
    <t>Vahanpoistoaineet</t>
  </si>
  <si>
    <t>Skumdemper</t>
  </si>
  <si>
    <t>Defoamers</t>
  </si>
  <si>
    <t>Skumdempingsmidler</t>
  </si>
  <si>
    <t>Froðufellir (antifoam)</t>
  </si>
  <si>
    <t>Skumdämpare</t>
  </si>
  <si>
    <t>Vaahdonestoaineet</t>
  </si>
  <si>
    <t>Vær opmærksom at &lt; end 80% af kemikalier er miljømærkede</t>
  </si>
  <si>
    <t>Be aware of &lt; 80% of all chemicals are ecolabelled</t>
  </si>
  <si>
    <t>Vær oppmerksom på at &lt;80% av kjemikaliene er miljømerket</t>
  </si>
  <si>
    <t>Athugið að &lt; 80% af allri efnavöru er umhverfismerkt</t>
  </si>
  <si>
    <t>Observera att &lt; än 80 % av kemikalierna är miljömärkta</t>
  </si>
  <si>
    <t>Huomaa, että &lt; 80 % kemikaaleista on ympäristömerkittyjä</t>
  </si>
  <si>
    <t>Point (P3):</t>
  </si>
  <si>
    <t>Points (P4):</t>
  </si>
  <si>
    <t>Poeng (P3):</t>
  </si>
  <si>
    <t>Stig (P3)</t>
  </si>
  <si>
    <t>Poäng (P3):</t>
  </si>
  <si>
    <t>Pisteet (P3):</t>
  </si>
  <si>
    <t>Er alle krav på bilag 4 overholdt?</t>
  </si>
  <si>
    <t>Are all requirements on appedix 4 fulfilled?</t>
  </si>
  <si>
    <t>Er alle krav i bilag 4 overholdt?</t>
  </si>
  <si>
    <t>Hafa allar kröfur í Viðauka 4 verið uppfylltar?</t>
  </si>
  <si>
    <t>Är alla krav i bilaga 4 uppfyllda?</t>
  </si>
  <si>
    <t>Täyttyvätkö kaikki liitteen 4 vaatimukset?</t>
  </si>
  <si>
    <t>Ja</t>
  </si>
  <si>
    <t>Yes</t>
  </si>
  <si>
    <t>Já</t>
  </si>
  <si>
    <t>Kyllä</t>
  </si>
  <si>
    <t>Nej</t>
  </si>
  <si>
    <t>No</t>
  </si>
  <si>
    <t>Nei</t>
  </si>
  <si>
    <t xml:space="preserve">Ei  </t>
  </si>
  <si>
    <t>N/A</t>
  </si>
  <si>
    <t>Á ekki við</t>
  </si>
  <si>
    <t>Vær opmærksom på, at O12 ikke er overholdt</t>
  </si>
  <si>
    <t>Be aware of O12 not obeyed</t>
  </si>
  <si>
    <t>Vær oppmerksom på at O12 ikke er overholdt</t>
  </si>
  <si>
    <t>ATH, krafa O12 ekki uppfyllt</t>
  </si>
  <si>
    <t>Var uppmärksam på att O12 inte är uppfyllt</t>
  </si>
  <si>
    <t>Huomaa, että O12 ei ole täyttynyt</t>
  </si>
  <si>
    <t>Link til dokumentation og beregning af brug af affaldsposer</t>
  </si>
  <si>
    <t>Link to documentation and calculation of usage of garbagebags</t>
  </si>
  <si>
    <t>Lenke til dokumentasjon og beregning av avfallsposeforbruk</t>
  </si>
  <si>
    <t>Linkur í gögn og útreikninga á pokanotkun</t>
  </si>
  <si>
    <t>Länk till dokumentation och beräkning av förbrukning av soppåsar</t>
  </si>
  <si>
    <t xml:space="preserve">Linkki jätepussien kulutuksen dokumentaatioon ja laskentaan </t>
  </si>
  <si>
    <t>Posetype</t>
  </si>
  <si>
    <t>Bagtype</t>
  </si>
  <si>
    <t>Tegund af poka</t>
  </si>
  <si>
    <t>Påstyp</t>
  </si>
  <si>
    <t>Pussityyppi</t>
  </si>
  <si>
    <t>Antal pr. år</t>
  </si>
  <si>
    <t>Number per year</t>
  </si>
  <si>
    <t>Antall pr år</t>
  </si>
  <si>
    <t>Fjöldi á ári</t>
  </si>
  <si>
    <t>Antal per år</t>
  </si>
  <si>
    <t>Määrä vuodessa</t>
  </si>
  <si>
    <t>Vægt pr. pose [g] (hvis ukendt, så lad feltet være tomt)</t>
  </si>
  <si>
    <t>Weight per bag [g] (if unknown, leave the field empty)</t>
  </si>
  <si>
    <t>Vekt pr pose (g) (hvis ukjent, la feltet stå åpent)</t>
  </si>
  <si>
    <t>Þyngd/poki (g) (ef ekki þekkt - tómt)</t>
  </si>
  <si>
    <t>Vikt per påse [g] (om okänt, låt fältet vara tomt)</t>
  </si>
  <si>
    <t>Paino per pussi [g] (jos ei tietoa, niin kentän voi jättää tyhjäksi)</t>
  </si>
  <si>
    <r>
      <t>Miligram pr. m</t>
    </r>
    <r>
      <rPr>
        <vertAlign val="superscript"/>
        <sz val="10"/>
        <rFont val="Arial"/>
        <family val="2"/>
      </rPr>
      <t>2</t>
    </r>
  </si>
  <si>
    <t>Miligram per m2</t>
  </si>
  <si>
    <t>Milligram pr m2</t>
  </si>
  <si>
    <t>Milligrömm á m2</t>
  </si>
  <si>
    <t>Milligram per m2</t>
  </si>
  <si>
    <t>Milligrammaa per m2</t>
  </si>
  <si>
    <t>Miligram pr. m2</t>
  </si>
  <si>
    <t>Vær opmærksom på, at O7-O10 ikke er overholdt for kemikalier, hvor der er angivet et forbrug</t>
  </si>
  <si>
    <t>Be aware of the fact O7-O10 aren't fulfilled for chemicals where a used volume is stated</t>
  </si>
  <si>
    <t xml:space="preserve">Vær oppmerksom på at O7-O10 ikke er overholdt, hvor det er oppgitt forbruk </t>
  </si>
  <si>
    <t>Athugaðu að O7-O10 eru ekki uppfylltar þar sem magn efnavöru kemur fram</t>
  </si>
  <si>
    <t>Var uppmärksam på att O7-O10 inte är uppfyllda för kemikalier där förbrukning är angivet</t>
  </si>
  <si>
    <t>Huomaa, että O7-O10 eivät täytä kemikaalien käytön vaatimusta</t>
  </si>
  <si>
    <t>Vær opmærksom på, at O6 ikke er overholdt</t>
  </si>
  <si>
    <t>Be aware of the fact that 06 isn't fulfilled</t>
  </si>
  <si>
    <t>Vær oppmerksom på at O6 ikke er overholdt</t>
  </si>
  <si>
    <t>Athugaðu að O6 er ekki uppfyllt</t>
  </si>
  <si>
    <t>Var uppmärksam på att O6 inte är uppfyllt</t>
  </si>
  <si>
    <t>Huomaa, että O6 ei täytä vaatimusta</t>
  </si>
  <si>
    <t>- Dokumentation af forbrug af poser til affald</t>
  </si>
  <si>
    <t>- Documentation related towaste bags</t>
  </si>
  <si>
    <t>Dokumentasjon av poseforbruk</t>
  </si>
  <si>
    <t xml:space="preserve"> - Gögn tengt sorppokanotkun</t>
  </si>
  <si>
    <t>Dokumentation om förbrukning av påsar</t>
  </si>
  <si>
    <t>Jätepussien kulutuksen dokumentaatio</t>
  </si>
  <si>
    <t>Indtast data i de lyseblå felter for dokumentation og beregning af poser</t>
  </si>
  <si>
    <t>Please fill in data in the light blue fields for documentation and calculation for bags</t>
  </si>
  <si>
    <t>Legg inn data i de lyseblå feltene for dokumentasjon og beregning av poser</t>
  </si>
  <si>
    <t>Fylltu inn ljósbláa reiti fyrir upplýsingar og útreikninga fyrir pokanotkun</t>
  </si>
  <si>
    <t>Fyll i uppgifter i de ljusblå fälten för dokumentation om beräkning av påsar</t>
  </si>
  <si>
    <t>Täytä harmaisiin kenttiin jätepussien laskentaa koskeva dokumentaatio</t>
  </si>
  <si>
    <t>Beregnet vægt pr. år [g]</t>
  </si>
  <si>
    <t>Calculated weight per year [g]</t>
  </si>
  <si>
    <t>Beregnet vekt pr år [g]</t>
  </si>
  <si>
    <t>Útreiknað magn á ári</t>
  </si>
  <si>
    <t>Beräknad vikt per år [g]</t>
  </si>
  <si>
    <t>Laskettu paino per vuosi [g]</t>
  </si>
  <si>
    <t>Beregnet vægt pr. år</t>
  </si>
  <si>
    <t>Point (P1):</t>
  </si>
  <si>
    <t>Points (P1):</t>
  </si>
  <si>
    <t>Poeng (P1):</t>
  </si>
  <si>
    <t>Stig (P1)</t>
  </si>
  <si>
    <t>Poäng (P1):</t>
  </si>
  <si>
    <t>Pisteet (P1):</t>
  </si>
  <si>
    <t>Point (P2):</t>
  </si>
  <si>
    <t>Points (P2):</t>
  </si>
  <si>
    <t>Poeng (P2):</t>
  </si>
  <si>
    <t>Stig (P2)</t>
  </si>
  <si>
    <t>Poäng (P2):</t>
  </si>
  <si>
    <t>Pisteet (P2):</t>
  </si>
  <si>
    <t>Point (P4):</t>
  </si>
  <si>
    <t>Poeng (P4):</t>
  </si>
  <si>
    <t>Stig (P4)</t>
  </si>
  <si>
    <t>Poäng (P4):</t>
  </si>
  <si>
    <t>Pisteet (P4):</t>
  </si>
  <si>
    <t>Maksimalt point (P3 el. P4):</t>
  </si>
  <si>
    <t>Max number of points (P4):</t>
  </si>
  <si>
    <t>Maksimalt antall poeng (P3 eller P4):</t>
  </si>
  <si>
    <t>Hágmark stiga (P3 eða P4)</t>
  </si>
  <si>
    <t>Maximalt antal poäng (P3 el. P4):</t>
  </si>
  <si>
    <t>Maksimipisteet (P3 tai P4):</t>
  </si>
  <si>
    <t>Point (P5):</t>
  </si>
  <si>
    <t>Points (P5):</t>
  </si>
  <si>
    <t>Poeng (P5):</t>
  </si>
  <si>
    <t>Stig (P5)</t>
  </si>
  <si>
    <t>Poäng (P5):</t>
  </si>
  <si>
    <t>Pisteet (P5):</t>
  </si>
  <si>
    <t>Hvis I på samme kontrakt/hos samme kunde gør forskellige ting rent med forskellige frekvenser, så skriv dem ind på flere linjer.</t>
  </si>
  <si>
    <t>If you clean different thing with different frequencies on the same contract or at the same client, use seperate lines to indicate this.
Hvis I på samme kontrakt/hos samme kunde gør forskellige ting rent med forskellige frekvenser, så skriv dem ind på flere linjer.</t>
  </si>
  <si>
    <t xml:space="preserve">Hvis dere rengjør ulike områder med forskjellig frekvens hos samme klient/ på samme kontrakt, oppgi dette på flere linjer. </t>
  </si>
  <si>
    <t xml:space="preserve">Ef tíðni er mismunandi á mismunandi stöðum undir sama þjónustusamning, notaðu mismunandi línur fyrir hverja tíðni. </t>
  </si>
  <si>
    <t>Om ni under samma kontrakt/hos samma kund utför olika städtjänster olika regelbundet ska flera rader användas.</t>
  </si>
  <si>
    <t>Jos erilaisia siivouspalveluita tehdään samalla sopimuksella/samalle asiakkaalla, niin tiedot eritellään useammalle riville.</t>
  </si>
  <si>
    <t>Biodiesel</t>
  </si>
  <si>
    <t>Bíódísel</t>
  </si>
  <si>
    <t>Miljømærket andel af internt forbrug ekskl. gulvpolish o. lign.:</t>
  </si>
  <si>
    <t>Miljømerket andel av internt forbruk (ekslusiv gulvpolish og lignende)</t>
  </si>
  <si>
    <t>Umhverfismerkt, hlutfall af notkun fyrirtækisins (fyrir utan gólfefni)</t>
  </si>
  <si>
    <t xml:space="preserve">Andel miljömärkt (exkl. Golvvårdsmedel och externt tvätteri): </t>
  </si>
  <si>
    <t>Ympäristömerkityt tuotteet omaan käyttöön (ei lattianhoitotuotteet):</t>
  </si>
  <si>
    <t>Internt miljømærket (eksl. gulvmidler):</t>
  </si>
  <si>
    <t>Miljømærket (ekskl. gulvplejemidler) brugt internt:</t>
  </si>
  <si>
    <t>Link til dokumentation af rutiner:</t>
  </si>
  <si>
    <t>Link to documentation of routines:</t>
  </si>
  <si>
    <t>Lenke til dokumentasjon av rutiner:</t>
  </si>
  <si>
    <t>Linkur í gögn tengdum vinnuferlum</t>
  </si>
  <si>
    <t>Länk till dokumentation om rutiner:</t>
  </si>
  <si>
    <t xml:space="preserve">Linkki menetelmien dokumentointiin: </t>
  </si>
  <si>
    <t>Tjeneste, som tilbydes, og som ønskes Svanemærket (f.eks. almindelig rengøring, vinduesvask eller gulvpleje):</t>
  </si>
  <si>
    <t>Service offered that is to be Nordic Ecolabelled:</t>
  </si>
  <si>
    <t>Tjeneste som tilbys og som ønskes svanemerket</t>
  </si>
  <si>
    <t>Þjónusta sem boðið er uppá en er ekki Svansmerkt</t>
  </si>
  <si>
    <t>Erbjudna tjänster som önskas Svanenmärkas (t.ex. vanlig städning, fönsterputsning eller golvvård):</t>
  </si>
  <si>
    <t>Palvelut, joille haetaan Joutsenmerkkiä (esim. tavallinen siivous, ikkunanpesu tai lattianhoito):</t>
  </si>
  <si>
    <t>Tjenester, som tilbydes, der ikke er omfattet af Svanemærkets krav til rengøringstjenester:</t>
  </si>
  <si>
    <t>Services offered that is not covered by the Nordic Ecolabel requirements:</t>
  </si>
  <si>
    <t>Tjeneste som ikke er omfattet av Svanemerkets krav til Rengjøringstjenester:</t>
  </si>
  <si>
    <t>Þjónusta sem boðið er uppá sem Svansvottunin nær ekki til</t>
  </si>
  <si>
    <t>Erbjudna tjänster som inte omfattas av Svanmärkets krav gällande städtjänster:</t>
  </si>
  <si>
    <t>Tarjotut palvelut, jotka eivät kuulu Joutsenmerkkiluvan mukaisiin vaatimuksiin:</t>
  </si>
  <si>
    <t>Type specialrengøring</t>
  </si>
  <si>
    <t>Type of special cleaning and other services, i.e. fruit delivery, technical services, food services and catering</t>
  </si>
  <si>
    <t>Type spesialrengjøring</t>
  </si>
  <si>
    <t>Tegund af sérþrifum</t>
  </si>
  <si>
    <t>Typ av specialstädning</t>
  </si>
  <si>
    <t xml:space="preserve">Erikoissiivouksen tyyppi: </t>
  </si>
  <si>
    <t>Type kunde</t>
  </si>
  <si>
    <t>Customer type</t>
  </si>
  <si>
    <t>Tegund viðskiptavinar</t>
  </si>
  <si>
    <t>Typ av kund</t>
  </si>
  <si>
    <t xml:space="preserve">Asiakastyyppi: </t>
  </si>
  <si>
    <t>Type facilitet/andet</t>
  </si>
  <si>
    <t>Type of facility or others</t>
  </si>
  <si>
    <t>Type facility/annet</t>
  </si>
  <si>
    <t>Tegund húsnæðis/annað</t>
  </si>
  <si>
    <t>Typ av facilitet/annat</t>
  </si>
  <si>
    <t xml:space="preserve">Välinetyyppi/muu: </t>
  </si>
  <si>
    <t>Årlig omsætning for den ikke-miljømærkede service:</t>
  </si>
  <si>
    <t>Annual turnover from the non-ecolabelled service:</t>
  </si>
  <si>
    <t>Årlig omsetning av den ikke-miljømerkede tjeneste</t>
  </si>
  <si>
    <t>Árleg velta fyrir þjónustu sem er ekki umhverfismerkt</t>
  </si>
  <si>
    <t>Årlig omsättning för icke miljömärkta tjänster:</t>
  </si>
  <si>
    <t xml:space="preserve">Ei-ympäristömerkittyjen palvelujen vuosittainen liikevaihto: </t>
  </si>
  <si>
    <t>Antal ansatte totalt:</t>
  </si>
  <si>
    <t>Total number of employees in the company:</t>
  </si>
  <si>
    <t>Antall ansatte totalt:</t>
  </si>
  <si>
    <t>Fjöldi ársverka</t>
  </si>
  <si>
    <t xml:space="preserve">Totalt antal anställda på företaget: </t>
  </si>
  <si>
    <t xml:space="preserve">Työntekijöiden kokonaismäärä: </t>
  </si>
  <si>
    <t>Cirka antal ansatte, som bruger firmabil eller får kørselsgodtgørelse regelmæssigt:</t>
  </si>
  <si>
    <t>Number of vecicles owned by the company used in the ecolabelled service:</t>
  </si>
  <si>
    <t>Ca. antall ansatte som bruker firmabil eller får regelmessig kjøregodktgjørelse</t>
  </si>
  <si>
    <t>Fjöldi starfsmanna (u.þ.b.) sem notar fyrirtækjabíl eða fá reglulega greitt kílómetragjald</t>
  </si>
  <si>
    <t>Ungefärligt antal anställda på miljömärkta tjänsten som använder företagsbil eller regelbundet får reseersättning:</t>
  </si>
  <si>
    <t xml:space="preserve">Yrityksen ajoneuvoa tai omaa autoa työssä käyttävien työntekijöiden arvioitu määrä: </t>
  </si>
  <si>
    <t>Årsværk i administration:</t>
  </si>
  <si>
    <t>Full-time equvivalents in administration:</t>
  </si>
  <si>
    <t>Årsverk i administrasjon:</t>
  </si>
  <si>
    <t>Ársverk í stjórnsýslu/stjórnun</t>
  </si>
  <si>
    <t>Ungefärligt antal anställda inom administration:</t>
  </si>
  <si>
    <t>Kokoaikaisten työntekijöiden määrä hallinnossa:</t>
  </si>
  <si>
    <t>Daglig leder/direktør:</t>
  </si>
  <si>
    <t>Manager/CEO:</t>
  </si>
  <si>
    <t>Daglig leder/ direktør:</t>
  </si>
  <si>
    <t>Yfirmaður ræstinga</t>
  </si>
  <si>
    <t>Verkställande direktör:</t>
  </si>
  <si>
    <t>Toimitusjohtaja:</t>
  </si>
  <si>
    <t>Kontaktperson til Nordisk Miljømærkning:</t>
  </si>
  <si>
    <t>Contact person towards Nordic Ecolabelling:</t>
  </si>
  <si>
    <t xml:space="preserve">Kontaktperson for Nordisk Mijømerkning: </t>
  </si>
  <si>
    <t>Tengiliður við Svaninn</t>
  </si>
  <si>
    <t>Kontaktperson för Nordisk Miljömärkning:</t>
  </si>
  <si>
    <t xml:space="preserve">Pohjoismaisen ympäristömerkinnän yhteyshenkilö: </t>
  </si>
  <si>
    <t>Beskriv ændringer, som er blevet implentering inden for de seneste 12 måneder (som vil kunne påvirke opfyldelsen af kravene for Svanemærkning)</t>
  </si>
  <si>
    <t>Describe changes implemented within the last 12 months that can affect the ability to live up to the Nordic Ecolabel requirements</t>
  </si>
  <si>
    <t>Beskriv forandringer som blitt implementert under de seneste 12 månedene (som vil kunne påvirke oppfyllelsen av Svanemerkingskravene)</t>
  </si>
  <si>
    <t>Lýstu breytingum sem orðið hafa á síðustu 12 mánuðum sem gætu haft áhrif á vottun Svansins</t>
  </si>
  <si>
    <t>Beskriv ändringar som har införts under de senaste 12 månaderna (som kan påverka de krav som krävs för Svanenmärkning)</t>
  </si>
  <si>
    <t>Kuvaa muutoksia, jotka on tehty viimeisten 12 kuukauden aikana ja jotka vaikuttavat Joutsenmerkin vaatimuksiin</t>
  </si>
  <si>
    <t>Beskriv planlagte ændringer samt hvornår de forventes gennemført</t>
  </si>
  <si>
    <t xml:space="preserve">Describe planned changes and when they are scheduled for which could affect the requirements, i.e new vehicles </t>
  </si>
  <si>
    <t>Beskriv planlagte forandringer, samt når de antas å utføres</t>
  </si>
  <si>
    <t>Lýstu breytingum sem liggja fyrir og hvenær farið verður í þær</t>
  </si>
  <si>
    <t>Beskriv planerade ändringar samt när de förväntas genomföras</t>
  </si>
  <si>
    <t>Kuvaa suunniteltuja muutoksia ja milloin niiden odotetaan toteutuvan</t>
  </si>
  <si>
    <t>Plug-in hybridbiler opføres som to linjer i tabellen, hvor hver linje repræsenterer hver brændstoftype, og kørte km skrives kun på en linje.</t>
  </si>
  <si>
    <t>Plug-in hybrid cars is entered as two separate lines representing each fuel type. Total driven km is entered on only one of the two lines.</t>
  </si>
  <si>
    <t>Plug-in hybridbiler føres opp på to linjer i tabellen, hvor hver linje representerer drifstofftype, kjørte km skrives kun på en linje</t>
  </si>
  <si>
    <t>Plug-in hybrid bílar eru skráðir í tvær línur í töflunni, annars vegar rafmagn og hins vegar bensín</t>
  </si>
  <si>
    <t>Plug in-hybridbilar läggs in på två rader i tabellen, en rad för respektive bränsletyp, medan körsträcka enbart skrivs på en rad.</t>
  </si>
  <si>
    <t xml:space="preserve">Verkkovirtaan kytkettävät hybridiautot ilmoitetaan kahdella eri rivillä käytettävän polttoaineen mukaisesti. Ajetut kilometrit ilmoitetaan vain toisella rivillä. </t>
  </si>
  <si>
    <t>Markedsansvarlig:</t>
  </si>
  <si>
    <t>Market responsible:</t>
  </si>
  <si>
    <t>Ábyrgur fyrir markaðssetningu</t>
  </si>
  <si>
    <t>Marknadsansvarig:</t>
  </si>
  <si>
    <t xml:space="preserve">Markkinointivastaava: </t>
  </si>
  <si>
    <t>Opgaver, som udføres af underleverandøren:</t>
  </si>
  <si>
    <t>Tasks performed by the supplier:</t>
  </si>
  <si>
    <t>Oppgaver som utføres av underleverandøren:</t>
  </si>
  <si>
    <t>Verk unnið af verktaka</t>
  </si>
  <si>
    <t>Uppgifter som utförs av underleverantören:</t>
  </si>
  <si>
    <t>Alihankkijan ilmoittamat tiedot:</t>
  </si>
  <si>
    <t>Angiv, om produkter er et sprayprodukt</t>
  </si>
  <si>
    <t>State if the product is a spray product</t>
  </si>
  <si>
    <t>Oppgi om produktet er et sprayprodukt</t>
  </si>
  <si>
    <t>Taktu fram ef varan er sprey</t>
  </si>
  <si>
    <t>Ange om produkten är en sprayprodukt</t>
  </si>
  <si>
    <t>Ilmoita mikäli kyseessä on spraytuote</t>
  </si>
  <si>
    <t>Er spray</t>
  </si>
  <si>
    <t>Is a spray</t>
  </si>
  <si>
    <t>Er sprey</t>
  </si>
  <si>
    <t>Är en sprayprodukt</t>
  </si>
  <si>
    <t>Onko kyseessä spraytuote</t>
  </si>
  <si>
    <t>Hældes på sprayflasker</t>
  </si>
  <si>
    <t>Filled on spray bottles</t>
  </si>
  <si>
    <t>Helles over på sprayflaske</t>
  </si>
  <si>
    <t>Er fyllt á spreyflöskur</t>
  </si>
  <si>
    <t>Hälls på sprayflaskor</t>
  </si>
  <si>
    <t>Täytetäänkö suihkepullot (spray)</t>
  </si>
  <si>
    <t>Vaskemiddel, pulver</t>
  </si>
  <si>
    <t>Detergents, powder</t>
  </si>
  <si>
    <t>Tekstilvaskemiddel, pulver</t>
  </si>
  <si>
    <t>Þvottaefni, duft</t>
  </si>
  <si>
    <t xml:space="preserve">Tvättmedel, pulver </t>
  </si>
  <si>
    <t>Pyykinpesuaineet (jauhemaiset)</t>
  </si>
  <si>
    <t>Frostvæske</t>
  </si>
  <si>
    <t>Anti freeze agent</t>
  </si>
  <si>
    <t>Frostlögur</t>
  </si>
  <si>
    <t>Antifrysvätska</t>
  </si>
  <si>
    <t>Övrigt</t>
  </si>
  <si>
    <t>O1</t>
  </si>
  <si>
    <t>R1</t>
  </si>
  <si>
    <t>Beskrivelse af virksomhed og tjeneste</t>
  </si>
  <si>
    <t>Description of company and service</t>
  </si>
  <si>
    <t>Beskrivelse av bedrift og tjeneste</t>
  </si>
  <si>
    <t>Lýsing á fyrirtæki og þjónustu</t>
  </si>
  <si>
    <t>Beskrivning av företag och tjänst</t>
  </si>
  <si>
    <t>Yrityksen ja palvelun kuvaus</t>
  </si>
  <si>
    <t>O2</t>
  </si>
  <si>
    <t>R2</t>
  </si>
  <si>
    <t>Rengjorte kvadratmeter</t>
  </si>
  <si>
    <t>Cleaning area</t>
  </si>
  <si>
    <t>Þrifnir fermetrar</t>
  </si>
  <si>
    <t>Städade kvadratmeter</t>
  </si>
  <si>
    <t>Siivotut neliömetrit</t>
  </si>
  <si>
    <t>O3</t>
  </si>
  <si>
    <t>R3</t>
  </si>
  <si>
    <t>Information om kemikalier</t>
  </si>
  <si>
    <t>Information concerning chemicals</t>
  </si>
  <si>
    <t>Informasjon om kemikalier</t>
  </si>
  <si>
    <t>Upplýsingar um efnavöru</t>
  </si>
  <si>
    <t>Kemikaalien tiedot</t>
  </si>
  <si>
    <t>Hvis de angivne kemikalier er i pulverform, angiv da mængden i kg. Hvis de er flydende, angives mængden i liter. Beregningsarket tager selv højde for konverteringen i beregningen.</t>
  </si>
  <si>
    <t>If the chemicals are powders, please state the amount in kilograms. If they are liquids, state the amount in litres. The calculation sheet will take the conversion into account in the calculations.</t>
  </si>
  <si>
    <t xml:space="preserve">Hvis de angitte kjemikalier er I pulverform, angi da mengden i kg. Hvis de er flytende, angis mengden i liter. Regnearket tar selv høyde for omregningen. </t>
  </si>
  <si>
    <t>Ef efnin eru í duftformi, vinsamlegast settu inn magnið í kg. Ef efnið er fljótandi, settu inn magnið í lítrum. Töflureiknirinn mun taka tillit til þessa í útreikningum.</t>
  </si>
  <si>
    <t xml:space="preserve">Om kemikalien är i pulverform, ange mängden i kilo. Om den är flytandeform, ange mängden i liter. Beräkningsarket kommer att göra de nödvändiga omräkningarna. </t>
  </si>
  <si>
    <t xml:space="preserve">Jos kemikaali on jauhemuodossa, niin ilmoita määrä kiloissa (kg). Jos kemikaali on nestemuodossa,  niin ilmoita määrä litroissa (l). Laskentataulukko tekee tarvittavat laskutoimitukset. </t>
  </si>
  <si>
    <t>Vinduespudsemiddel</t>
  </si>
  <si>
    <t>Cleaners for windows</t>
  </si>
  <si>
    <t>Vindusvaskemiddel</t>
  </si>
  <si>
    <t>Fönsterputsmedel</t>
  </si>
  <si>
    <t>Ikkunanpesuaineet</t>
  </si>
  <si>
    <t>Opdateret</t>
  </si>
  <si>
    <t>Updated</t>
  </si>
  <si>
    <t>Oppdatert</t>
  </si>
  <si>
    <t>Uppfært</t>
  </si>
  <si>
    <t>Uppdaterad</t>
  </si>
  <si>
    <t>Päivitetty</t>
  </si>
  <si>
    <t>Produkttype</t>
  </si>
  <si>
    <t>Product type</t>
  </si>
  <si>
    <t>Tegund vöru</t>
  </si>
  <si>
    <t>Produkttyp</t>
  </si>
  <si>
    <t>Venjuleg þrif</t>
  </si>
  <si>
    <t>Tavallinen siivous</t>
  </si>
  <si>
    <t>Vaskemidler, pulver</t>
  </si>
  <si>
    <t>Tvättmedel, pulver</t>
  </si>
  <si>
    <t>Pyykinpesuaineet, jauhe</t>
  </si>
  <si>
    <t>Vinduespudsning</t>
  </si>
  <si>
    <t>Gluggahreinsun</t>
  </si>
  <si>
    <t>Ikkunanpesu</t>
  </si>
  <si>
    <t>Behandlet vann</t>
  </si>
  <si>
    <t>Treated water</t>
  </si>
  <si>
    <t>Meðhöndlað vatn</t>
  </si>
  <si>
    <t>Behandlat vatten</t>
  </si>
  <si>
    <t>Käsitelty vesi</t>
  </si>
  <si>
    <t>Særlig rengøring</t>
  </si>
  <si>
    <t>Special cleaning</t>
  </si>
  <si>
    <t>Spesialrengjøring</t>
  </si>
  <si>
    <t>Sérstök þrif</t>
  </si>
  <si>
    <t>Specialstädning</t>
  </si>
  <si>
    <t>Erikoissiivous</t>
  </si>
  <si>
    <t>Bruges private køretøjer i tjenesten? Hvis ja, hvor mange?</t>
  </si>
  <si>
    <t>Are private vehicles used in the service? If yes, how many?</t>
  </si>
  <si>
    <t>Brukes private kjøretøy i tjenesten? Hvis ja, hvor mange?</t>
  </si>
  <si>
    <t xml:space="preserve">Eru einkabílar notaðir í þjónustunni? Ef já, hversu margir?
</t>
  </si>
  <si>
    <t>Används privata fordon i tjänsten? Om ja, hur många?</t>
  </si>
  <si>
    <t>Käytetäänkö palvelussa yksityisiä ajoneuvoja? Jos kyllä, kuinka monta?</t>
  </si>
  <si>
    <t>Andre relevante oplysninger, du gerne vil dele?</t>
  </si>
  <si>
    <t>Other relevant information you would like to share?</t>
  </si>
  <si>
    <t>Annen relevant informasjon du vil dele?</t>
  </si>
  <si>
    <t>Aðrar viðeigandi upplýsingar sem þú vilt deila?</t>
  </si>
  <si>
    <t>Annan relevant information du vill dela med dig av?</t>
  </si>
  <si>
    <t>Muita olennaisia tietoja, joita haluaisit jakaa?</t>
  </si>
  <si>
    <t>Vaskemidler, flydende</t>
  </si>
  <si>
    <t>Laundry detergents, liquid</t>
  </si>
  <si>
    <t>Vaskemidler, flytende</t>
  </si>
  <si>
    <t>Fljótandi þvottaefni</t>
  </si>
  <si>
    <t>Tvättmedel, flytande</t>
  </si>
  <si>
    <t>Pyykinpesuaineet, nestemäinen</t>
  </si>
  <si>
    <t>Køretøjstyper</t>
  </si>
  <si>
    <t>-&gt;</t>
  </si>
  <si>
    <t>Euroklasse</t>
  </si>
  <si>
    <t>JA/Nej</t>
  </si>
  <si>
    <t>Spray</t>
  </si>
  <si>
    <t>Fuel Weight</t>
  </si>
  <si>
    <t>kWh-eq.</t>
  </si>
  <si>
    <t>DKK</t>
  </si>
  <si>
    <t>EUR</t>
  </si>
  <si>
    <t>ISK</t>
  </si>
  <si>
    <t>SEK</t>
  </si>
  <si>
    <t>Kolonne1</t>
  </si>
  <si>
    <t>Kolonne2</t>
  </si>
  <si>
    <t>Kolonne3</t>
  </si>
  <si>
    <t>Kolonne4</t>
  </si>
  <si>
    <t>Kolonne5</t>
  </si>
  <si>
    <t>Kolonne6</t>
  </si>
  <si>
    <t>Kolonne7</t>
  </si>
  <si>
    <t>Kolonne8</t>
  </si>
  <si>
    <t>Kolonne9</t>
  </si>
  <si>
    <t>Kolonne10</t>
  </si>
  <si>
    <t>Kolonne11</t>
  </si>
  <si>
    <t>Kolonne12</t>
  </si>
  <si>
    <t>Kolonne13</t>
  </si>
  <si>
    <t>Kolonne14</t>
  </si>
  <si>
    <t>Kolonne15</t>
  </si>
  <si>
    <t>P1 Consumption of cleaning products</t>
  </si>
  <si>
    <t>P2 Ecolabelled cleaning products</t>
  </si>
  <si>
    <t>Points</t>
  </si>
  <si>
    <t>Lower bound Microlitres / m^2</t>
  </si>
  <si>
    <t>Upper bound Microlitres / m^2</t>
  </si>
  <si>
    <t>Lower bound %</t>
  </si>
  <si>
    <t>Upper bound %</t>
  </si>
  <si>
    <t>Input (Cleaning product)</t>
  </si>
  <si>
    <t>Input (Litres)</t>
  </si>
  <si>
    <t>Input (ecolabled)</t>
  </si>
  <si>
    <t>TEST SHEET</t>
  </si>
  <si>
    <t>yes</t>
  </si>
  <si>
    <t>Laundry (powder)</t>
  </si>
  <si>
    <t>Laundry (liquid)</t>
  </si>
  <si>
    <t>TEST 1</t>
  </si>
  <si>
    <t>Column2</t>
  </si>
  <si>
    <t>Column1</t>
  </si>
  <si>
    <t>Typer af rengøringsmiddel</t>
  </si>
  <si>
    <t>Ordinary cleaning and laundry detergents (P1):</t>
  </si>
  <si>
    <t>Ordinary cleaning, laundry detergents and window cleaning (P2)</t>
  </si>
  <si>
    <t>External laundering related to ordinary cleaning and related chemical consumption</t>
  </si>
  <si>
    <t>Either specify fuel and km driven for each car or compile all fuels on separate lines/rows and the km driven</t>
  </si>
  <si>
    <t>HVO100</t>
  </si>
  <si>
    <t>E85</t>
  </si>
  <si>
    <t>B100</t>
  </si>
  <si>
    <t>Ecolabelled:</t>
  </si>
  <si>
    <t>Listing of vehicles in relation to ordinary cleaning and window cleaning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</si>
</sst>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
    <numFmt numFmtId="166" formatCode="_ * #,##0_ ;_ * \-#,##0_ ;_ * &quot;-&quot;??_ ;_ @_ "/>
    <numFmt numFmtId="167" formatCode="0.0%"/>
    <numFmt numFmtId="168" formatCode="_ * #,##0.0_ ;_ * \-#,##0.0_ ;_ * &quot;-&quot;??_ ;_ @_ "/>
    <numFmt numFmtId="169" formatCode="0.0"/>
  </numFmts>
  <fonts count="46">
    <font>
      <sz val="11"/>
      <color theme="1"/>
      <name val="Arial"/>
      <family val="2"/>
      <scheme val="minor"/>
    </font>
    <font>
      <sz val="10"/>
      <name val="Arial"/>
      <family val="2"/>
    </font>
    <font>
      <b/>
      <sz val="10"/>
      <name val="Arial"/>
      <family val="2"/>
    </font>
    <font>
      <sz val="10"/>
      <color theme="0"/>
      <name val="Arial"/>
      <family val="2"/>
    </font>
    <font>
      <i/>
      <sz val="10"/>
      <color theme="0"/>
      <name val="Arial"/>
      <family val="2"/>
    </font>
    <font>
      <sz val="10"/>
      <color rgb="FF003057"/>
      <name val="Arial"/>
      <family val="2"/>
    </font>
    <font>
      <sz val="11"/>
      <color rgb="FF003057"/>
      <name val="Arial"/>
      <family val="2"/>
      <scheme val="minor"/>
    </font>
    <font>
      <strike/>
      <sz val="10"/>
      <name val="Arial"/>
      <family val="2"/>
    </font>
    <font>
      <sz val="10"/>
      <color theme="1"/>
      <name val="Arial"/>
      <family val="2"/>
    </font>
    <font>
      <sz val="10"/>
      <color rgb="FFCCD6DD"/>
      <name val="Arial"/>
      <family val="2"/>
    </font>
    <font>
      <u/>
      <sz val="18"/>
      <color rgb="FFCCD6DD"/>
      <name val="Arial"/>
      <family val="2"/>
    </font>
    <font>
      <sz val="11"/>
      <color rgb="FFCCD6DD"/>
      <name val="Arial"/>
      <family val="2"/>
      <scheme val="minor"/>
    </font>
    <font>
      <b/>
      <sz val="12"/>
      <color rgb="FFCCD6DD"/>
      <name val="Arial"/>
      <family val="2"/>
    </font>
    <font>
      <i/>
      <sz val="8"/>
      <color rgb="FFCCD6DD"/>
      <name val="Arial"/>
      <family val="2"/>
    </font>
    <font>
      <i/>
      <sz val="10"/>
      <color rgb="FFCCD6DD"/>
      <name val="Arial"/>
      <family val="2"/>
    </font>
    <font>
      <u/>
      <sz val="11"/>
      <color theme="10"/>
      <name val="Arial"/>
      <family val="2"/>
      <scheme val="minor"/>
    </font>
    <font>
      <u/>
      <sz val="11"/>
      <color rgb="FF003057"/>
      <name val="Arial"/>
      <family val="2"/>
      <scheme val="minor"/>
    </font>
    <font>
      <sz val="11"/>
      <color theme="1"/>
      <name val="Arial"/>
      <family val="2"/>
      <scheme val="minor"/>
    </font>
    <font>
      <vertAlign val="superscript"/>
      <sz val="10"/>
      <name val="Arial"/>
      <family val="2"/>
    </font>
    <font>
      <sz val="11"/>
      <name val="Arial"/>
      <family val="2"/>
      <scheme val="minor"/>
    </font>
    <font>
      <b/>
      <sz val="10"/>
      <color rgb="FFCCD6DD"/>
      <name val="Arial"/>
      <family val="2"/>
    </font>
    <font>
      <sz val="9"/>
      <color indexed="81"/>
      <name val="Tahoma"/>
      <family val="2"/>
    </font>
    <font>
      <b/>
      <sz val="9"/>
      <color indexed="81"/>
      <name val="Tahoma"/>
      <family val="2"/>
    </font>
    <font>
      <sz val="10"/>
      <color rgb="FFCCD6DD"/>
      <name val="Arial"/>
      <family val="2"/>
      <scheme val="minor"/>
    </font>
    <font>
      <u/>
      <sz val="11"/>
      <color rgb="FFCCD6DD"/>
      <name val="Arial"/>
      <family val="2"/>
    </font>
    <font>
      <u/>
      <sz val="11"/>
      <color theme="10"/>
      <name val="Arial"/>
      <family val="2"/>
    </font>
    <font>
      <sz val="11"/>
      <color theme="1"/>
      <name val="Arial"/>
      <family val="2"/>
    </font>
    <font>
      <i/>
      <sz val="11"/>
      <color rgb="FFFF0000"/>
      <name val="Arial"/>
      <family val="2"/>
      <scheme val="minor"/>
    </font>
    <font>
      <b/>
      <sz val="20"/>
      <color theme="0"/>
      <name val="Arial"/>
      <family val="2"/>
    </font>
    <font>
      <b/>
      <u/>
      <sz val="12"/>
      <color rgb="FFCCD6DD"/>
      <name val="Arial"/>
      <family val="2"/>
    </font>
    <font>
      <u/>
      <sz val="10"/>
      <color rgb="FFCCD6DD"/>
      <name val="Arial"/>
      <family val="2"/>
    </font>
    <font>
      <b/>
      <u/>
      <sz val="16"/>
      <color rgb="FFCCD6DD"/>
      <name val="Arial"/>
      <family val="2"/>
    </font>
    <font>
      <sz val="10"/>
      <color rgb="FFCCD6DD"/>
      <name val="Symbol"/>
      <family val="1"/>
      <charset val="2"/>
    </font>
    <font>
      <u/>
      <sz val="11"/>
      <color rgb="FFCCD6DD"/>
      <name val="Arial"/>
      <family val="2"/>
      <scheme val="minor"/>
    </font>
    <font>
      <sz val="10"/>
      <color rgb="FF222222"/>
      <name val="Arial"/>
      <family val="2"/>
    </font>
    <font>
      <sz val="10"/>
      <color theme="6"/>
      <name val="Arial"/>
      <family val="2"/>
    </font>
    <font>
      <u/>
      <sz val="11"/>
      <color theme="0"/>
      <name val="Arial"/>
      <family val="2"/>
      <scheme val="minor"/>
    </font>
    <font>
      <sz val="8"/>
      <name val="Arial"/>
      <family val="2"/>
      <scheme val="minor"/>
    </font>
    <font>
      <i/>
      <sz val="11"/>
      <color rgb="FF7F7F7F"/>
      <name val="Arial"/>
      <family val="2"/>
      <scheme val="minor"/>
    </font>
    <font>
      <i/>
      <sz val="11"/>
      <color rgb="FFCCD6DD"/>
      <name val="Arial"/>
      <family val="2"/>
      <scheme val="minor"/>
    </font>
    <font>
      <i/>
      <sz val="11"/>
      <color rgb="FFCCD6DD"/>
      <name val="Arial"/>
      <family val="2"/>
    </font>
    <font>
      <sz val="10"/>
      <name val="Aptos Narrow"/>
      <family val="2"/>
    </font>
    <font>
      <b/>
      <sz val="11"/>
      <color theme="0"/>
      <name val="Arial"/>
      <family val="2"/>
      <scheme val="minor"/>
    </font>
    <font>
      <sz val="11"/>
      <color theme="6"/>
      <name val="Arial"/>
      <family val="2"/>
      <scheme val="minor"/>
    </font>
    <font>
      <i/>
      <sz val="11"/>
      <color theme="0"/>
      <name val="Arial"/>
      <family val="2"/>
      <scheme val="minor"/>
    </font>
    <font>
      <sz val="10"/>
      <color rgb="FFCCD6DD"/>
      <name val="Arial"/>
      <family val="1"/>
      <charset val="2"/>
    </font>
  </fonts>
  <fills count="15">
    <fill>
      <patternFill patternType="none"/>
    </fill>
    <fill>
      <patternFill patternType="gray125"/>
    </fill>
    <fill>
      <patternFill patternType="solid">
        <fgColor rgb="FF003057"/>
        <bgColor indexed="64"/>
      </patternFill>
    </fill>
    <fill>
      <patternFill patternType="solid">
        <fgColor rgb="FFCCD6DD"/>
        <bgColor indexed="64"/>
      </patternFill>
    </fill>
    <fill>
      <patternFill patternType="solid">
        <fgColor rgb="FFF9CCDB"/>
        <bgColor indexed="64"/>
      </patternFill>
    </fill>
    <fill>
      <patternFill patternType="solid">
        <fgColor rgb="FFFFFF00"/>
        <bgColor indexed="64"/>
      </patternFill>
    </fill>
    <fill>
      <patternFill patternType="solid">
        <fgColor rgb="FF78BE20"/>
        <bgColor indexed="64"/>
      </patternFill>
    </fill>
    <fill>
      <patternFill patternType="solid">
        <fgColor theme="6"/>
        <bgColor indexed="64"/>
      </patternFill>
    </fill>
    <fill>
      <patternFill patternType="solid">
        <fgColor theme="8"/>
        <bgColor indexed="64"/>
      </patternFill>
    </fill>
    <fill>
      <patternFill patternType="solid">
        <fgColor rgb="FFFFFFCC"/>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bgColor theme="4"/>
      </patternFill>
    </fill>
    <fill>
      <patternFill patternType="solid">
        <fgColor theme="4" tint="0.79998168889431442"/>
        <bgColor theme="4" tint="0.79998168889431442"/>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rgb="FF003057"/>
      </left>
      <right/>
      <top style="thin">
        <color rgb="FF003057"/>
      </top>
      <bottom style="thin">
        <color rgb="FF003057"/>
      </bottom>
      <diagonal/>
    </border>
    <border>
      <left/>
      <right style="thin">
        <color rgb="FF003057"/>
      </right>
      <top style="thin">
        <color rgb="FF003057"/>
      </top>
      <bottom style="thin">
        <color rgb="FF003057"/>
      </bottom>
      <diagonal/>
    </border>
    <border>
      <left style="thin">
        <color rgb="FF003057"/>
      </left>
      <right style="thin">
        <color rgb="FF003057"/>
      </right>
      <top style="thin">
        <color rgb="FF003057"/>
      </top>
      <bottom style="thin">
        <color rgb="FF003057"/>
      </bottom>
      <diagonal/>
    </border>
    <border>
      <left style="thin">
        <color rgb="FFCCD6DD"/>
      </left>
      <right style="thin">
        <color rgb="FFCCD6DD"/>
      </right>
      <top style="thin">
        <color rgb="FFCCD6DD"/>
      </top>
      <bottom style="thin">
        <color rgb="FF003057"/>
      </bottom>
      <diagonal/>
    </border>
    <border>
      <left/>
      <right/>
      <top style="thin">
        <color rgb="FF003057"/>
      </top>
      <bottom style="thin">
        <color rgb="FF003057"/>
      </bottom>
      <diagonal/>
    </border>
    <border>
      <left style="thin">
        <color rgb="FF003057"/>
      </left>
      <right/>
      <top/>
      <bottom/>
      <diagonal/>
    </border>
    <border>
      <left style="thin">
        <color rgb="FFCCD6DD"/>
      </left>
      <right style="thin">
        <color rgb="FFCCD6DD"/>
      </right>
      <top style="medium">
        <color rgb="FFCCD6DD"/>
      </top>
      <bottom style="thin">
        <color rgb="FFCCD6DD"/>
      </bottom>
      <diagonal/>
    </border>
    <border>
      <left style="thin">
        <color rgb="FFCCD6DD"/>
      </left>
      <right style="medium">
        <color rgb="FFCCD6DD"/>
      </right>
      <top style="medium">
        <color rgb="FFCCD6DD"/>
      </top>
      <bottom style="thin">
        <color rgb="FFCCD6DD"/>
      </bottom>
      <diagonal/>
    </border>
    <border>
      <left style="thin">
        <color rgb="FFCCD6DD"/>
      </left>
      <right style="thin">
        <color rgb="FFCCD6DD"/>
      </right>
      <top style="thin">
        <color rgb="FFCCD6DD"/>
      </top>
      <bottom style="thin">
        <color rgb="FFCCD6DD"/>
      </bottom>
      <diagonal/>
    </border>
    <border>
      <left style="thin">
        <color rgb="FFCCD6DD"/>
      </left>
      <right style="medium">
        <color rgb="FFCCD6DD"/>
      </right>
      <top style="thin">
        <color rgb="FFCCD6DD"/>
      </top>
      <bottom style="thin">
        <color rgb="FFCCD6DD"/>
      </bottom>
      <diagonal/>
    </border>
    <border>
      <left/>
      <right style="thin">
        <color rgb="FF003057"/>
      </right>
      <top/>
      <bottom style="thin">
        <color rgb="FF003057"/>
      </bottom>
      <diagonal/>
    </border>
    <border>
      <left style="thin">
        <color rgb="FF003057"/>
      </left>
      <right/>
      <top/>
      <bottom style="thin">
        <color rgb="FF003057"/>
      </bottom>
      <diagonal/>
    </border>
    <border>
      <left/>
      <right style="thin">
        <color rgb="FF003057"/>
      </right>
      <top style="thin">
        <color rgb="FF003057"/>
      </top>
      <bottom/>
      <diagonal/>
    </border>
    <border>
      <left style="thin">
        <color rgb="FF003057"/>
      </left>
      <right/>
      <top style="thin">
        <color rgb="FF003057"/>
      </top>
      <bottom/>
      <diagonal/>
    </border>
    <border>
      <left style="thin">
        <color rgb="FF003057"/>
      </left>
      <right style="thin">
        <color rgb="FF003057"/>
      </right>
      <top/>
      <bottom style="thin">
        <color rgb="FF003057"/>
      </bottom>
      <diagonal/>
    </border>
    <border>
      <left style="thin">
        <color rgb="FF003057"/>
      </left>
      <right style="thin">
        <color rgb="FF003057"/>
      </right>
      <top style="thin">
        <color rgb="FF003057"/>
      </top>
      <bottom/>
      <diagonal/>
    </border>
    <border>
      <left style="thin">
        <color rgb="FFCCD6DD"/>
      </left>
      <right style="thin">
        <color rgb="FFCCD6DD"/>
      </right>
      <top style="thin">
        <color rgb="FFCCD6DD"/>
      </top>
      <bottom/>
      <diagonal/>
    </border>
    <border>
      <left/>
      <right style="thin">
        <color rgb="FFCCD6DD"/>
      </right>
      <top style="thin">
        <color rgb="FFCCD6DD"/>
      </top>
      <bottom/>
      <diagonal/>
    </border>
    <border>
      <left style="thin">
        <color rgb="FFCCD6DD"/>
      </left>
      <right/>
      <top style="thin">
        <color rgb="FFCCD6DD"/>
      </top>
      <bottom/>
      <diagonal/>
    </border>
    <border>
      <left/>
      <right style="thin">
        <color rgb="FFCCD6DD"/>
      </right>
      <top style="thin">
        <color rgb="FFCCD6DD"/>
      </top>
      <bottom style="thin">
        <color rgb="FFCCD6DD"/>
      </bottom>
      <diagonal/>
    </border>
    <border>
      <left style="thin">
        <color rgb="FF003057"/>
      </left>
      <right/>
      <top style="thin">
        <color rgb="FFCCD6DD"/>
      </top>
      <bottom style="thin">
        <color rgb="FFCCD6DD"/>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rgb="FF003057"/>
      </bottom>
      <diagonal/>
    </border>
    <border>
      <left/>
      <right/>
      <top style="thin">
        <color rgb="FF003057"/>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style="thin">
        <color indexed="64"/>
      </right>
      <top/>
      <bottom/>
      <diagonal/>
    </border>
    <border>
      <left/>
      <right style="thin">
        <color theme="0"/>
      </right>
      <top/>
      <bottom/>
      <diagonal/>
    </border>
    <border>
      <left style="thin">
        <color rgb="FFCCD6DD"/>
      </left>
      <right/>
      <top style="thin">
        <color rgb="FFCCD6DD"/>
      </top>
      <bottom style="thin">
        <color rgb="FFCCD6DD"/>
      </bottom>
      <diagonal/>
    </border>
    <border>
      <left style="thin">
        <color theme="0"/>
      </left>
      <right style="thin">
        <color rgb="FFCCD6DD"/>
      </right>
      <top/>
      <bottom style="thin">
        <color rgb="FFCCD6DD"/>
      </bottom>
      <diagonal/>
    </border>
    <border>
      <left/>
      <right style="thin">
        <color rgb="FFCCD6DD"/>
      </right>
      <top style="thin">
        <color rgb="FFCCD6DD"/>
      </top>
      <bottom style="thin">
        <color rgb="FF003057"/>
      </bottom>
      <diagonal/>
    </border>
    <border>
      <left style="thin">
        <color theme="0"/>
      </left>
      <right/>
      <top style="thin">
        <color theme="0"/>
      </top>
      <bottom style="thin">
        <color rgb="FFCCD6DD"/>
      </bottom>
      <diagonal/>
    </border>
    <border>
      <left/>
      <right style="thin">
        <color theme="0"/>
      </right>
      <top style="thin">
        <color theme="0"/>
      </top>
      <bottom style="thin">
        <color rgb="FFCCD6DD"/>
      </bottom>
      <diagonal/>
    </border>
    <border>
      <left style="thin">
        <color rgb="FFCCD6DD"/>
      </left>
      <right/>
      <top/>
      <bottom/>
      <diagonal/>
    </border>
    <border>
      <left style="thin">
        <color rgb="FF003057"/>
      </left>
      <right style="thin">
        <color rgb="FFCCD6DD"/>
      </right>
      <top/>
      <bottom style="thin">
        <color rgb="FF003057"/>
      </bottom>
      <diagonal/>
    </border>
    <border>
      <left/>
      <right/>
      <top style="thin">
        <color rgb="FFCCD6DD"/>
      </top>
      <bottom style="thin">
        <color rgb="FFCCD6DD"/>
      </bottom>
      <diagonal/>
    </border>
    <border>
      <left style="thin">
        <color rgb="FF003057"/>
      </left>
      <right style="thin">
        <color rgb="FFCCD6DD"/>
      </right>
      <top style="thin">
        <color rgb="FF003057"/>
      </top>
      <bottom style="thin">
        <color rgb="FF003057"/>
      </bottom>
      <diagonal/>
    </border>
    <border>
      <left/>
      <right/>
      <top/>
      <bottom style="thin">
        <color rgb="FFCCD6DD"/>
      </bottom>
      <diagonal/>
    </border>
    <border>
      <left style="thin">
        <color theme="0"/>
      </left>
      <right/>
      <top/>
      <bottom/>
      <diagonal/>
    </border>
    <border>
      <left style="thin">
        <color rgb="FFCCD6DD"/>
      </left>
      <right style="thin">
        <color theme="0"/>
      </right>
      <top style="thin">
        <color rgb="FFCCD6DD"/>
      </top>
      <bottom style="thin">
        <color rgb="FFCCD6DD"/>
      </bottom>
      <diagonal/>
    </border>
    <border>
      <left style="thin">
        <color theme="0"/>
      </left>
      <right style="thin">
        <color theme="0"/>
      </right>
      <top style="thin">
        <color theme="0"/>
      </top>
      <bottom/>
      <diagonal/>
    </border>
    <border>
      <left style="thin">
        <color rgb="FFCCD6DD"/>
      </left>
      <right/>
      <top style="thin">
        <color rgb="FFCCD6DD"/>
      </top>
      <bottom style="thin">
        <color rgb="FF003057"/>
      </bottom>
      <diagonal/>
    </border>
    <border>
      <left/>
      <right/>
      <top style="thin">
        <color theme="0"/>
      </top>
      <bottom style="thin">
        <color rgb="FF003057"/>
      </bottom>
      <diagonal/>
    </border>
    <border>
      <left style="thin">
        <color theme="0"/>
      </left>
      <right/>
      <top style="thin">
        <color rgb="FFCCD6DD"/>
      </top>
      <bottom/>
      <diagonal/>
    </border>
    <border>
      <left style="thin">
        <color theme="0"/>
      </left>
      <right/>
      <top style="thin">
        <color theme="0"/>
      </top>
      <bottom style="thin">
        <color indexed="64"/>
      </bottom>
      <diagonal/>
    </border>
    <border>
      <left style="thin">
        <color theme="0"/>
      </left>
      <right/>
      <top style="thin">
        <color indexed="64"/>
      </top>
      <bottom/>
      <diagonal/>
    </border>
    <border>
      <left style="thin">
        <color theme="0"/>
      </left>
      <right/>
      <top/>
      <bottom style="thin">
        <color theme="0"/>
      </bottom>
      <diagonal/>
    </border>
    <border>
      <left style="thin">
        <color theme="0"/>
      </left>
      <right style="thin">
        <color theme="0"/>
      </right>
      <top style="thin">
        <color rgb="FFCCD6DD"/>
      </top>
      <bottom/>
      <diagonal/>
    </border>
    <border>
      <left style="thin">
        <color theme="0"/>
      </left>
      <right style="thin">
        <color theme="0"/>
      </right>
      <top/>
      <bottom style="thin">
        <color theme="0"/>
      </bottom>
      <diagonal/>
    </border>
    <border>
      <left style="thin">
        <color rgb="FF003057"/>
      </left>
      <right style="thin">
        <color rgb="FF003057"/>
      </right>
      <top style="thin">
        <color theme="0"/>
      </top>
      <bottom style="thin">
        <color rgb="FF003057"/>
      </bottom>
      <diagonal/>
    </border>
    <border>
      <left/>
      <right/>
      <top/>
      <bottom style="thin">
        <color theme="0"/>
      </bottom>
      <diagonal/>
    </border>
    <border>
      <left/>
      <right style="thin">
        <color theme="0"/>
      </right>
      <top/>
      <bottom style="thin">
        <color theme="0"/>
      </bottom>
      <diagonal/>
    </border>
    <border>
      <left style="thin">
        <color rgb="FF003057"/>
      </left>
      <right style="thin">
        <color theme="0"/>
      </right>
      <top style="thin">
        <color theme="0"/>
      </top>
      <bottom style="thin">
        <color rgb="FF003057"/>
      </bottom>
      <diagonal/>
    </border>
    <border>
      <left style="thin">
        <color theme="0"/>
      </left>
      <right/>
      <top style="thin">
        <color theme="0"/>
      </top>
      <bottom style="thin">
        <color rgb="FF003057"/>
      </bottom>
      <diagonal/>
    </border>
    <border>
      <left style="thin">
        <color theme="0"/>
      </left>
      <right style="thin">
        <color theme="0"/>
      </right>
      <top style="thin">
        <color theme="0"/>
      </top>
      <bottom style="thin">
        <color rgb="FFCCD6DD"/>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0"/>
      </left>
      <right style="thin">
        <color theme="0"/>
      </right>
      <top/>
      <bottom/>
      <diagonal/>
    </border>
    <border>
      <left/>
      <right style="thin">
        <color theme="0"/>
      </right>
      <top style="thin">
        <color rgb="FFCCD6DD"/>
      </top>
      <bottom/>
      <diagonal/>
    </border>
    <border>
      <left style="thin">
        <color theme="4" tint="0.39997558519241921"/>
      </left>
      <right/>
      <top style="thin">
        <color theme="4" tint="0.39997558519241921"/>
      </top>
      <bottom style="thin">
        <color theme="4" tint="0.39997558519241921"/>
      </bottom>
      <diagonal/>
    </border>
    <border>
      <left style="thin">
        <color theme="0"/>
      </left>
      <right/>
      <top style="thin">
        <color theme="0"/>
      </top>
      <bottom/>
      <diagonal/>
    </border>
    <border>
      <left/>
      <right/>
      <top style="thin">
        <color theme="0"/>
      </top>
      <bottom/>
      <diagonal/>
    </border>
  </borders>
  <cellStyleXfs count="6">
    <xf numFmtId="0" fontId="0" fillId="0" borderId="0"/>
    <xf numFmtId="0" fontId="15" fillId="0" borderId="0" applyNumberFormat="0" applyFill="0" applyBorder="0" applyAlignment="0" applyProtection="0"/>
    <xf numFmtId="164" fontId="17" fillId="0" borderId="0" applyFont="0" applyFill="0" applyBorder="0" applyAlignment="0" applyProtection="0"/>
    <xf numFmtId="9" fontId="17" fillId="0" borderId="0" applyFont="0" applyFill="0" applyBorder="0" applyAlignment="0" applyProtection="0"/>
    <xf numFmtId="0" fontId="38" fillId="0" borderId="0" applyNumberFormat="0" applyFill="0" applyBorder="0" applyAlignment="0" applyProtection="0"/>
    <xf numFmtId="0" fontId="17" fillId="9" borderId="30" applyNumberFormat="0" applyFont="0" applyAlignment="0" applyProtection="0"/>
  </cellStyleXfs>
  <cellXfs count="359">
    <xf numFmtId="0" fontId="0" fillId="0" borderId="0" xfId="0"/>
    <xf numFmtId="0" fontId="1" fillId="2" borderId="0" xfId="0" applyFont="1" applyFill="1"/>
    <xf numFmtId="0" fontId="1" fillId="0" borderId="0" xfId="0" applyFont="1"/>
    <xf numFmtId="165" fontId="1" fillId="0" borderId="1" xfId="0" applyNumberFormat="1" applyFont="1" applyBorder="1" applyAlignment="1">
      <alignment shrinkToFit="1"/>
    </xf>
    <xf numFmtId="165" fontId="2" fillId="0" borderId="1" xfId="0" applyNumberFormat="1" applyFont="1" applyBorder="1" applyAlignment="1">
      <alignment shrinkToFit="1"/>
    </xf>
    <xf numFmtId="165" fontId="1" fillId="0" borderId="1" xfId="0" quotePrefix="1" applyNumberFormat="1" applyFont="1" applyBorder="1" applyAlignment="1">
      <alignment shrinkToFit="1"/>
    </xf>
    <xf numFmtId="165" fontId="1" fillId="4" borderId="1" xfId="0" applyNumberFormat="1" applyFont="1" applyFill="1" applyBorder="1" applyAlignment="1">
      <alignment shrinkToFit="1"/>
    </xf>
    <xf numFmtId="0" fontId="1" fillId="3" borderId="4" xfId="0" applyFont="1" applyFill="1" applyBorder="1" applyAlignment="1" applyProtection="1">
      <alignment shrinkToFit="1"/>
      <protection locked="0"/>
    </xf>
    <xf numFmtId="165" fontId="7" fillId="0" borderId="1" xfId="0" applyNumberFormat="1" applyFont="1" applyBorder="1" applyAlignment="1">
      <alignment shrinkToFit="1"/>
    </xf>
    <xf numFmtId="0" fontId="8" fillId="2" borderId="0" xfId="0" applyFont="1" applyFill="1"/>
    <xf numFmtId="165" fontId="1" fillId="0" borderId="1" xfId="0" applyNumberFormat="1" applyFont="1" applyBorder="1" applyAlignment="1">
      <alignment vertical="top" wrapText="1" shrinkToFit="1"/>
    </xf>
    <xf numFmtId="165" fontId="1" fillId="0" borderId="1" xfId="0" applyNumberFormat="1" applyFont="1" applyBorder="1" applyAlignment="1">
      <alignment vertical="top" shrinkToFit="1"/>
    </xf>
    <xf numFmtId="165" fontId="1" fillId="4" borderId="1" xfId="0" applyNumberFormat="1" applyFont="1" applyFill="1" applyBorder="1" applyAlignment="1">
      <alignment vertical="top" shrinkToFit="1"/>
    </xf>
    <xf numFmtId="0" fontId="9" fillId="2" borderId="0" xfId="0" applyFont="1" applyFill="1"/>
    <xf numFmtId="0" fontId="9" fillId="2" borderId="0" xfId="0" applyFont="1" applyFill="1" applyAlignment="1">
      <alignment horizontal="right"/>
    </xf>
    <xf numFmtId="0" fontId="5" fillId="3" borderId="0" xfId="0" applyFont="1" applyFill="1" applyAlignment="1" applyProtection="1">
      <alignment horizontal="right"/>
      <protection locked="0"/>
    </xf>
    <xf numFmtId="166" fontId="8" fillId="2" borderId="0" xfId="2" applyNumberFormat="1" applyFont="1" applyFill="1"/>
    <xf numFmtId="165" fontId="19" fillId="0" borderId="1" xfId="1" applyNumberFormat="1" applyFont="1" applyBorder="1" applyAlignment="1">
      <alignment shrinkToFit="1"/>
    </xf>
    <xf numFmtId="0" fontId="5" fillId="3" borderId="2" xfId="0" applyFont="1" applyFill="1" applyBorder="1" applyProtection="1">
      <protection locked="0"/>
    </xf>
    <xf numFmtId="49" fontId="5" fillId="3" borderId="2" xfId="0" applyNumberFormat="1" applyFont="1" applyFill="1" applyBorder="1" applyProtection="1">
      <protection locked="0"/>
    </xf>
    <xf numFmtId="0" fontId="16" fillId="3" borderId="2" xfId="1" applyFont="1" applyFill="1" applyBorder="1" applyAlignment="1" applyProtection="1">
      <protection locked="0"/>
    </xf>
    <xf numFmtId="0" fontId="0" fillId="0" borderId="0" xfId="0" applyAlignment="1">
      <alignment wrapText="1"/>
    </xf>
    <xf numFmtId="0" fontId="1" fillId="3" borderId="4" xfId="0" applyFont="1" applyFill="1" applyBorder="1" applyAlignment="1" applyProtection="1">
      <alignment horizontal="right" shrinkToFit="1"/>
      <protection locked="0"/>
    </xf>
    <xf numFmtId="0" fontId="6" fillId="2" borderId="22" xfId="0" applyFont="1" applyFill="1" applyBorder="1"/>
    <xf numFmtId="0" fontId="11" fillId="2" borderId="21" xfId="0" applyFont="1" applyFill="1" applyBorder="1"/>
    <xf numFmtId="167" fontId="11" fillId="2" borderId="10" xfId="3" applyNumberFormat="1" applyFont="1" applyFill="1" applyBorder="1" applyAlignment="1"/>
    <xf numFmtId="0" fontId="5" fillId="2" borderId="22" xfId="0" applyFont="1" applyFill="1" applyBorder="1"/>
    <xf numFmtId="49" fontId="1" fillId="0" borderId="1" xfId="0" applyNumberFormat="1" applyFont="1" applyBorder="1" applyAlignment="1">
      <alignment horizontal="left" shrinkToFit="1"/>
    </xf>
    <xf numFmtId="0" fontId="27" fillId="0" borderId="0" xfId="0" applyFont="1"/>
    <xf numFmtId="0" fontId="8" fillId="4" borderId="4" xfId="0" applyFont="1" applyFill="1" applyBorder="1"/>
    <xf numFmtId="49" fontId="0" fillId="0" borderId="0" xfId="0" applyNumberFormat="1"/>
    <xf numFmtId="0" fontId="27" fillId="0" borderId="0" xfId="0" quotePrefix="1" applyFont="1"/>
    <xf numFmtId="0" fontId="9" fillId="2" borderId="0" xfId="0" applyFont="1" applyFill="1" applyAlignment="1">
      <alignment horizontal="left"/>
    </xf>
    <xf numFmtId="0" fontId="8" fillId="4" borderId="17" xfId="0" applyFont="1" applyFill="1" applyBorder="1"/>
    <xf numFmtId="0" fontId="8" fillId="2" borderId="0" xfId="0" applyFont="1" applyFill="1" applyAlignment="1">
      <alignment horizontal="center"/>
    </xf>
    <xf numFmtId="0" fontId="9" fillId="2" borderId="5" xfId="0" applyFont="1" applyFill="1" applyBorder="1" applyAlignment="1">
      <alignment horizontal="center" wrapText="1"/>
    </xf>
    <xf numFmtId="0" fontId="1" fillId="4" borderId="4" xfId="0" applyFont="1" applyFill="1" applyBorder="1" applyProtection="1">
      <protection locked="0"/>
    </xf>
    <xf numFmtId="166" fontId="1" fillId="3" borderId="4" xfId="2" applyNumberFormat="1" applyFont="1" applyFill="1" applyBorder="1" applyAlignment="1" applyProtection="1">
      <alignment shrinkToFit="1"/>
      <protection locked="0"/>
    </xf>
    <xf numFmtId="0" fontId="8" fillId="3" borderId="4" xfId="0" applyFont="1" applyFill="1" applyBorder="1" applyProtection="1">
      <protection locked="0"/>
    </xf>
    <xf numFmtId="166" fontId="8" fillId="3" borderId="4" xfId="2" applyNumberFormat="1" applyFont="1" applyFill="1" applyBorder="1" applyProtection="1">
      <protection locked="0"/>
    </xf>
    <xf numFmtId="166" fontId="8" fillId="3" borderId="7" xfId="2" applyNumberFormat="1" applyFont="1" applyFill="1" applyBorder="1" applyProtection="1">
      <protection locked="0"/>
    </xf>
    <xf numFmtId="166" fontId="5" fillId="3" borderId="12" xfId="2" applyNumberFormat="1" applyFont="1" applyFill="1" applyBorder="1" applyAlignment="1" applyProtection="1">
      <alignment horizontal="right"/>
      <protection locked="0"/>
    </xf>
    <xf numFmtId="166" fontId="5" fillId="3" borderId="13" xfId="2" applyNumberFormat="1" applyFont="1" applyFill="1" applyBorder="1" applyAlignment="1" applyProtection="1">
      <alignment horizontal="right"/>
      <protection locked="0"/>
    </xf>
    <xf numFmtId="166" fontId="5" fillId="3" borderId="14" xfId="2" applyNumberFormat="1" applyFont="1" applyFill="1" applyBorder="1" applyAlignment="1" applyProtection="1">
      <alignment horizontal="right"/>
      <protection locked="0"/>
    </xf>
    <xf numFmtId="0" fontId="5" fillId="3" borderId="16" xfId="0" applyFont="1" applyFill="1" applyBorder="1" applyProtection="1">
      <protection locked="0"/>
    </xf>
    <xf numFmtId="0" fontId="15" fillId="3" borderId="16" xfId="1" applyFill="1" applyBorder="1" applyAlignment="1" applyProtection="1">
      <protection locked="0"/>
    </xf>
    <xf numFmtId="0" fontId="5" fillId="3" borderId="16" xfId="0" applyFont="1" applyFill="1" applyBorder="1" applyAlignment="1" applyProtection="1">
      <alignment horizontal="center"/>
      <protection locked="0"/>
    </xf>
    <xf numFmtId="166" fontId="5" fillId="3" borderId="16" xfId="2" applyNumberFormat="1" applyFont="1" applyFill="1" applyBorder="1" applyAlignment="1" applyProtection="1">
      <alignment horizontal="right"/>
      <protection locked="0"/>
    </xf>
    <xf numFmtId="0" fontId="5" fillId="3" borderId="4" xfId="0" applyFont="1" applyFill="1" applyBorder="1" applyProtection="1">
      <protection locked="0"/>
    </xf>
    <xf numFmtId="0" fontId="5" fillId="3" borderId="4" xfId="0" applyFont="1" applyFill="1" applyBorder="1" applyAlignment="1" applyProtection="1">
      <alignment horizontal="center"/>
      <protection locked="0"/>
    </xf>
    <xf numFmtId="166" fontId="5" fillId="3" borderId="4" xfId="2" applyNumberFormat="1" applyFont="1" applyFill="1" applyBorder="1" applyAlignment="1" applyProtection="1">
      <alignment horizontal="right"/>
      <protection locked="0"/>
    </xf>
    <xf numFmtId="166" fontId="5" fillId="3" borderId="4" xfId="2" applyNumberFormat="1" applyFont="1" applyFill="1" applyBorder="1" applyAlignment="1" applyProtection="1">
      <protection locked="0"/>
    </xf>
    <xf numFmtId="0" fontId="5" fillId="3" borderId="17" xfId="0" applyFont="1" applyFill="1" applyBorder="1" applyProtection="1">
      <protection locked="0"/>
    </xf>
    <xf numFmtId="0" fontId="5" fillId="3" borderId="17" xfId="0" applyFont="1" applyFill="1" applyBorder="1" applyAlignment="1" applyProtection="1">
      <alignment horizontal="center"/>
      <protection locked="0"/>
    </xf>
    <xf numFmtId="166" fontId="5" fillId="3" borderId="17" xfId="2" applyNumberFormat="1" applyFont="1" applyFill="1" applyBorder="1" applyAlignment="1" applyProtection="1">
      <protection locked="0"/>
    </xf>
    <xf numFmtId="165" fontId="1" fillId="0" borderId="23" xfId="0" applyNumberFormat="1" applyFont="1" applyBorder="1" applyAlignment="1">
      <alignment shrinkToFit="1"/>
    </xf>
    <xf numFmtId="165" fontId="1" fillId="0" borderId="24" xfId="0" applyNumberFormat="1" applyFont="1" applyBorder="1" applyAlignment="1">
      <alignment shrinkToFit="1"/>
    </xf>
    <xf numFmtId="165" fontId="1" fillId="0" borderId="25" xfId="0" applyNumberFormat="1" applyFont="1" applyBorder="1" applyAlignment="1">
      <alignment shrinkToFit="1"/>
    </xf>
    <xf numFmtId="165" fontId="1" fillId="0" borderId="26" xfId="0" applyNumberFormat="1" applyFont="1" applyBorder="1" applyAlignment="1">
      <alignment shrinkToFit="1"/>
    </xf>
    <xf numFmtId="0" fontId="8" fillId="0" borderId="1" xfId="0" applyFont="1" applyBorder="1" applyAlignment="1">
      <alignment vertical="center" wrapText="1"/>
    </xf>
    <xf numFmtId="0" fontId="8" fillId="2" borderId="0" xfId="0" applyFont="1" applyFill="1" applyAlignment="1">
      <alignment horizontal="right"/>
    </xf>
    <xf numFmtId="0" fontId="35" fillId="2" borderId="0" xfId="0" applyFont="1" applyFill="1" applyAlignment="1">
      <alignment horizontal="right"/>
    </xf>
    <xf numFmtId="0" fontId="35" fillId="2" borderId="0" xfId="0" applyFont="1" applyFill="1"/>
    <xf numFmtId="166" fontId="1" fillId="4" borderId="4" xfId="2" applyNumberFormat="1" applyFont="1" applyFill="1" applyBorder="1" applyAlignment="1"/>
    <xf numFmtId="168" fontId="1" fillId="4" borderId="4" xfId="2" applyNumberFormat="1" applyFont="1" applyFill="1" applyBorder="1" applyAlignment="1"/>
    <xf numFmtId="166" fontId="1" fillId="4" borderId="17" xfId="2" applyNumberFormat="1" applyFont="1" applyFill="1" applyBorder="1" applyAlignment="1"/>
    <xf numFmtId="168" fontId="1" fillId="4" borderId="17" xfId="2" applyNumberFormat="1" applyFont="1" applyFill="1" applyBorder="1" applyAlignment="1"/>
    <xf numFmtId="167" fontId="1" fillId="4" borderId="17" xfId="3" applyNumberFormat="1" applyFont="1" applyFill="1" applyBorder="1" applyAlignment="1"/>
    <xf numFmtId="0" fontId="1" fillId="4" borderId="27" xfId="0" applyFont="1" applyFill="1" applyBorder="1"/>
    <xf numFmtId="0" fontId="35" fillId="7" borderId="0" xfId="0" applyFont="1" applyFill="1"/>
    <xf numFmtId="0" fontId="35" fillId="4" borderId="1" xfId="0" applyFont="1" applyFill="1" applyBorder="1"/>
    <xf numFmtId="0" fontId="8" fillId="7" borderId="0" xfId="0" applyFont="1" applyFill="1"/>
    <xf numFmtId="0" fontId="8" fillId="2" borderId="0" xfId="0" applyFont="1" applyFill="1" applyProtection="1">
      <protection hidden="1"/>
    </xf>
    <xf numFmtId="0" fontId="3" fillId="2" borderId="0" xfId="0" applyFont="1" applyFill="1" applyAlignment="1" applyProtection="1">
      <alignment horizontal="right"/>
      <protection hidden="1"/>
    </xf>
    <xf numFmtId="0" fontId="1" fillId="2" borderId="0" xfId="0" applyFont="1" applyFill="1" applyAlignment="1" applyProtection="1">
      <alignment horizontal="right"/>
      <protection hidden="1"/>
    </xf>
    <xf numFmtId="0" fontId="10" fillId="2" borderId="0" xfId="0" applyFont="1" applyFill="1" applyProtection="1">
      <protection hidden="1"/>
    </xf>
    <xf numFmtId="0" fontId="9" fillId="2" borderId="0" xfId="0" applyFont="1" applyFill="1" applyProtection="1">
      <protection hidden="1"/>
    </xf>
    <xf numFmtId="0" fontId="24" fillId="2" borderId="0" xfId="1" applyFont="1" applyFill="1" applyProtection="1">
      <protection hidden="1"/>
    </xf>
    <xf numFmtId="0" fontId="33" fillId="2" borderId="0" xfId="1" applyFont="1" applyFill="1" applyProtection="1">
      <protection hidden="1"/>
    </xf>
    <xf numFmtId="0" fontId="33" fillId="2" borderId="0" xfId="1" applyFont="1" applyFill="1" applyAlignment="1" applyProtection="1">
      <alignment shrinkToFit="1"/>
      <protection hidden="1"/>
    </xf>
    <xf numFmtId="0" fontId="25" fillId="2" borderId="0" xfId="1" applyFont="1" applyFill="1" applyProtection="1">
      <protection hidden="1"/>
    </xf>
    <xf numFmtId="0" fontId="20" fillId="2" borderId="0" xfId="0" applyFont="1" applyFill="1" applyProtection="1">
      <protection hidden="1"/>
    </xf>
    <xf numFmtId="0" fontId="0" fillId="2" borderId="0" xfId="0" applyFill="1" applyProtection="1">
      <protection hidden="1"/>
    </xf>
    <xf numFmtId="0" fontId="9" fillId="2" borderId="0" xfId="0" applyFont="1" applyFill="1" applyAlignment="1" applyProtection="1">
      <alignment horizontal="right"/>
      <protection hidden="1"/>
    </xf>
    <xf numFmtId="0" fontId="9" fillId="2" borderId="0" xfId="0" applyFont="1" applyFill="1" applyAlignment="1" applyProtection="1">
      <alignment horizontal="left" indent="1"/>
      <protection hidden="1"/>
    </xf>
    <xf numFmtId="0" fontId="23" fillId="2" borderId="0" xfId="0" applyFont="1" applyFill="1" applyAlignment="1" applyProtection="1">
      <alignment horizontal="right" vertical="center" shrinkToFit="1"/>
      <protection hidden="1"/>
    </xf>
    <xf numFmtId="0" fontId="9" fillId="2" borderId="0" xfId="0" applyFont="1" applyFill="1" applyAlignment="1" applyProtection="1">
      <alignment wrapText="1"/>
      <protection hidden="1"/>
    </xf>
    <xf numFmtId="0" fontId="3" fillId="2" borderId="0" xfId="0" applyFont="1" applyFill="1" applyProtection="1">
      <protection hidden="1"/>
    </xf>
    <xf numFmtId="0" fontId="35" fillId="7" borderId="0" xfId="0" applyFont="1" applyFill="1" applyProtection="1">
      <protection hidden="1"/>
    </xf>
    <xf numFmtId="0" fontId="5" fillId="2" borderId="0" xfId="0" applyFont="1" applyFill="1" applyProtection="1">
      <protection hidden="1"/>
    </xf>
    <xf numFmtId="0" fontId="5" fillId="7" borderId="0" xfId="0" applyFont="1" applyFill="1" applyAlignment="1" applyProtection="1">
      <alignment horizontal="center"/>
      <protection hidden="1"/>
    </xf>
    <xf numFmtId="0" fontId="9" fillId="7" borderId="0" xfId="0" applyFont="1" applyFill="1" applyProtection="1">
      <protection hidden="1"/>
    </xf>
    <xf numFmtId="0" fontId="9" fillId="2" borderId="0" xfId="0" applyFont="1" applyFill="1" applyAlignment="1" applyProtection="1">
      <alignment horizontal="right" shrinkToFit="1"/>
      <protection hidden="1"/>
    </xf>
    <xf numFmtId="0" fontId="9" fillId="2" borderId="18" xfId="0" applyFont="1" applyFill="1" applyBorder="1" applyAlignment="1" applyProtection="1">
      <alignment horizontal="right" wrapText="1"/>
      <protection hidden="1"/>
    </xf>
    <xf numFmtId="0" fontId="5" fillId="2" borderId="20" xfId="0" applyFont="1" applyFill="1" applyBorder="1" applyAlignment="1" applyProtection="1">
      <alignment wrapText="1"/>
      <protection hidden="1"/>
    </xf>
    <xf numFmtId="0" fontId="9" fillId="2" borderId="19" xfId="0" applyFont="1" applyFill="1" applyBorder="1" applyAlignment="1" applyProtection="1">
      <alignment horizontal="right" wrapText="1" shrinkToFit="1"/>
      <protection hidden="1"/>
    </xf>
    <xf numFmtId="0" fontId="1" fillId="2" borderId="0" xfId="0" applyFont="1" applyFill="1" applyProtection="1">
      <protection hidden="1"/>
    </xf>
    <xf numFmtId="166" fontId="1" fillId="2" borderId="0" xfId="2" applyNumberFormat="1" applyFont="1" applyFill="1" applyProtection="1">
      <protection hidden="1"/>
    </xf>
    <xf numFmtId="166" fontId="3" fillId="2" borderId="0" xfId="2" applyNumberFormat="1" applyFont="1" applyFill="1" applyAlignment="1" applyProtection="1">
      <alignment horizontal="left" indent="1"/>
      <protection hidden="1"/>
    </xf>
    <xf numFmtId="166" fontId="8" fillId="2" borderId="0" xfId="2" applyNumberFormat="1" applyFont="1" applyFill="1" applyProtection="1">
      <protection hidden="1"/>
    </xf>
    <xf numFmtId="0" fontId="0" fillId="7" borderId="0" xfId="0" applyFill="1" applyProtection="1">
      <protection hidden="1"/>
    </xf>
    <xf numFmtId="0" fontId="11" fillId="2" borderId="0" xfId="0" applyFont="1" applyFill="1" applyAlignment="1" applyProtection="1">
      <alignment horizontal="right"/>
      <protection hidden="1"/>
    </xf>
    <xf numFmtId="166" fontId="9" fillId="2" borderId="0" xfId="2" applyNumberFormat="1" applyFont="1" applyFill="1" applyProtection="1">
      <protection hidden="1"/>
    </xf>
    <xf numFmtId="0" fontId="9" fillId="2" borderId="0" xfId="0" applyFont="1" applyFill="1" applyAlignment="1" applyProtection="1">
      <alignment horizontal="left"/>
      <protection hidden="1"/>
    </xf>
    <xf numFmtId="0" fontId="9" fillId="2" borderId="0" xfId="0" applyFont="1" applyFill="1" applyAlignment="1" applyProtection="1">
      <alignment shrinkToFit="1"/>
      <protection hidden="1"/>
    </xf>
    <xf numFmtId="0" fontId="15" fillId="7" borderId="0" xfId="1" applyFill="1" applyAlignment="1" applyProtection="1">
      <protection hidden="1"/>
    </xf>
    <xf numFmtId="166" fontId="9" fillId="2" borderId="0" xfId="2" applyNumberFormat="1" applyFont="1" applyFill="1" applyAlignment="1" applyProtection="1">
      <alignment horizontal="right" shrinkToFit="1"/>
      <protection hidden="1"/>
    </xf>
    <xf numFmtId="0" fontId="13" fillId="2" borderId="0" xfId="0" applyFont="1" applyFill="1" applyProtection="1">
      <protection hidden="1"/>
    </xf>
    <xf numFmtId="0" fontId="12" fillId="2" borderId="0" xfId="0" applyFont="1" applyFill="1" applyProtection="1">
      <protection hidden="1"/>
    </xf>
    <xf numFmtId="0" fontId="14" fillId="2" borderId="5" xfId="0" applyFont="1" applyFill="1" applyBorder="1" applyAlignment="1" applyProtection="1">
      <alignment wrapText="1"/>
      <protection hidden="1"/>
    </xf>
    <xf numFmtId="0" fontId="6" fillId="2" borderId="0" xfId="0" applyFont="1" applyFill="1" applyProtection="1">
      <protection hidden="1"/>
    </xf>
    <xf numFmtId="0" fontId="28" fillId="2" borderId="0" xfId="0" applyFont="1" applyFill="1" applyProtection="1">
      <protection hidden="1"/>
    </xf>
    <xf numFmtId="0" fontId="14" fillId="2" borderId="5" xfId="0" applyFont="1" applyFill="1" applyBorder="1" applyAlignment="1" applyProtection="1">
      <alignment horizontal="right" wrapText="1"/>
      <protection hidden="1"/>
    </xf>
    <xf numFmtId="0" fontId="4" fillId="2" borderId="5" xfId="0" applyFont="1" applyFill="1" applyBorder="1" applyAlignment="1" applyProtection="1">
      <alignment horizontal="right" wrapText="1"/>
      <protection hidden="1"/>
    </xf>
    <xf numFmtId="0" fontId="5" fillId="2" borderId="6" xfId="0" applyFont="1" applyFill="1" applyBorder="1" applyProtection="1">
      <protection hidden="1"/>
    </xf>
    <xf numFmtId="0" fontId="5" fillId="2" borderId="3" xfId="0" applyFont="1" applyFill="1" applyBorder="1" applyProtection="1">
      <protection hidden="1"/>
    </xf>
    <xf numFmtId="0" fontId="1" fillId="7" borderId="0" xfId="0" applyFont="1" applyFill="1" applyProtection="1">
      <protection hidden="1"/>
    </xf>
    <xf numFmtId="166" fontId="9" fillId="2" borderId="0" xfId="2" applyNumberFormat="1" applyFont="1" applyFill="1" applyBorder="1" applyAlignment="1" applyProtection="1">
      <protection hidden="1"/>
    </xf>
    <xf numFmtId="168" fontId="9" fillId="2" borderId="0" xfId="2" applyNumberFormat="1" applyFont="1" applyFill="1" applyBorder="1" applyAlignment="1" applyProtection="1">
      <protection hidden="1"/>
    </xf>
    <xf numFmtId="167" fontId="9" fillId="2" borderId="0" xfId="3" applyNumberFormat="1" applyFont="1" applyFill="1" applyBorder="1" applyAlignment="1" applyProtection="1">
      <protection hidden="1"/>
    </xf>
    <xf numFmtId="166" fontId="1" fillId="6" borderId="4" xfId="2" applyNumberFormat="1" applyFont="1" applyFill="1" applyBorder="1" applyAlignment="1" applyProtection="1">
      <protection hidden="1"/>
    </xf>
    <xf numFmtId="168" fontId="1" fillId="6" borderId="4" xfId="2" applyNumberFormat="1" applyFont="1" applyFill="1" applyBorder="1" applyAlignment="1" applyProtection="1">
      <protection hidden="1"/>
    </xf>
    <xf numFmtId="0" fontId="1" fillId="2" borderId="0" xfId="0" applyFont="1" applyFill="1" applyAlignment="1" applyProtection="1">
      <alignment shrinkToFit="1"/>
      <protection hidden="1"/>
    </xf>
    <xf numFmtId="0" fontId="1" fillId="2" borderId="0" xfId="0" applyFont="1" applyFill="1" applyAlignment="1" applyProtection="1">
      <alignment horizontal="right" shrinkToFit="1"/>
      <protection hidden="1"/>
    </xf>
    <xf numFmtId="0" fontId="1" fillId="0" borderId="0" xfId="0" applyFont="1" applyProtection="1">
      <protection hidden="1"/>
    </xf>
    <xf numFmtId="0" fontId="1" fillId="2" borderId="0" xfId="0" applyFont="1" applyFill="1" applyAlignment="1" applyProtection="1">
      <alignment horizontal="center"/>
      <protection hidden="1"/>
    </xf>
    <xf numFmtId="0" fontId="8" fillId="2" borderId="0" xfId="0" applyFont="1" applyFill="1" applyAlignment="1" applyProtection="1">
      <alignment horizontal="center"/>
      <protection hidden="1"/>
    </xf>
    <xf numFmtId="0" fontId="31" fillId="2" borderId="0" xfId="0" applyFont="1" applyFill="1" applyProtection="1">
      <protection hidden="1"/>
    </xf>
    <xf numFmtId="0" fontId="29" fillId="2" borderId="0" xfId="0" applyFont="1" applyFill="1" applyProtection="1">
      <protection hidden="1"/>
    </xf>
    <xf numFmtId="0" fontId="9" fillId="2" borderId="0" xfId="0" applyFont="1" applyFill="1" applyAlignment="1" applyProtection="1">
      <alignment horizontal="center" textRotation="60" wrapText="1"/>
      <protection hidden="1"/>
    </xf>
    <xf numFmtId="0" fontId="9" fillId="2" borderId="0" xfId="0" applyFont="1" applyFill="1" applyAlignment="1" applyProtection="1">
      <alignment horizontal="center" textRotation="60" shrinkToFit="1"/>
      <protection hidden="1"/>
    </xf>
    <xf numFmtId="166" fontId="9" fillId="2" borderId="0" xfId="2" applyNumberFormat="1" applyFont="1" applyFill="1" applyAlignment="1" applyProtection="1">
      <alignment horizontal="center" textRotation="60" wrapText="1"/>
      <protection hidden="1"/>
    </xf>
    <xf numFmtId="0" fontId="9" fillId="2" borderId="5" xfId="0" applyFont="1" applyFill="1" applyBorder="1" applyAlignment="1" applyProtection="1">
      <alignment horizontal="center" wrapText="1"/>
      <protection hidden="1"/>
    </xf>
    <xf numFmtId="166" fontId="8" fillId="2" borderId="0" xfId="2" applyNumberFormat="1" applyFont="1" applyFill="1" applyBorder="1" applyProtection="1">
      <protection hidden="1"/>
    </xf>
    <xf numFmtId="0" fontId="30" fillId="2" borderId="0" xfId="0" applyFont="1" applyFill="1" applyProtection="1">
      <protection hidden="1"/>
    </xf>
    <xf numFmtId="0" fontId="8" fillId="6" borderId="0" xfId="0" applyFont="1" applyFill="1" applyProtection="1">
      <protection hidden="1"/>
    </xf>
    <xf numFmtId="0" fontId="3" fillId="2" borderId="0" xfId="0" applyFont="1" applyFill="1" applyAlignment="1" applyProtection="1">
      <alignment horizontal="left"/>
      <protection hidden="1"/>
    </xf>
    <xf numFmtId="0" fontId="8" fillId="7" borderId="0" xfId="0" applyFont="1" applyFill="1" applyProtection="1">
      <protection hidden="1"/>
    </xf>
    <xf numFmtId="0" fontId="9" fillId="7" borderId="0" xfId="0" applyFont="1" applyFill="1" applyAlignment="1" applyProtection="1">
      <alignment horizontal="right"/>
      <protection hidden="1"/>
    </xf>
    <xf numFmtId="166" fontId="8" fillId="7" borderId="0" xfId="2" applyNumberFormat="1" applyFont="1" applyFill="1" applyBorder="1" applyProtection="1">
      <protection hidden="1"/>
    </xf>
    <xf numFmtId="49" fontId="5" fillId="7" borderId="0" xfId="0" applyNumberFormat="1" applyFont="1" applyFill="1" applyProtection="1">
      <protection hidden="1"/>
    </xf>
    <xf numFmtId="0" fontId="16" fillId="7" borderId="0" xfId="1" applyFont="1" applyFill="1" applyBorder="1" applyAlignment="1" applyProtection="1">
      <protection hidden="1"/>
    </xf>
    <xf numFmtId="0" fontId="3" fillId="7" borderId="0" xfId="0" applyFont="1" applyFill="1" applyAlignment="1" applyProtection="1">
      <alignment horizontal="right"/>
      <protection hidden="1"/>
    </xf>
    <xf numFmtId="169" fontId="3" fillId="2" borderId="0" xfId="0" applyNumberFormat="1" applyFont="1" applyFill="1" applyAlignment="1" applyProtection="1">
      <alignment horizontal="right"/>
      <protection hidden="1"/>
    </xf>
    <xf numFmtId="169" fontId="8" fillId="2" borderId="0" xfId="0" applyNumberFormat="1" applyFont="1" applyFill="1" applyProtection="1">
      <protection hidden="1"/>
    </xf>
    <xf numFmtId="169" fontId="0" fillId="2" borderId="0" xfId="0" applyNumberFormat="1" applyFill="1" applyProtection="1">
      <protection hidden="1"/>
    </xf>
    <xf numFmtId="169" fontId="9" fillId="2" borderId="0" xfId="0" applyNumberFormat="1" applyFont="1" applyFill="1" applyAlignment="1" applyProtection="1">
      <alignment horizontal="right"/>
      <protection hidden="1"/>
    </xf>
    <xf numFmtId="169" fontId="9" fillId="2" borderId="0" xfId="0" applyNumberFormat="1" applyFont="1" applyFill="1" applyAlignment="1" applyProtection="1">
      <alignment horizontal="right" shrinkToFit="1"/>
      <protection hidden="1"/>
    </xf>
    <xf numFmtId="169" fontId="8" fillId="3" borderId="4" xfId="2" applyNumberFormat="1" applyFont="1" applyFill="1" applyBorder="1" applyProtection="1">
      <protection locked="0"/>
    </xf>
    <xf numFmtId="169" fontId="8" fillId="2" borderId="0" xfId="0" applyNumberFormat="1" applyFont="1" applyFill="1"/>
    <xf numFmtId="0" fontId="14" fillId="2" borderId="0" xfId="0" applyFont="1" applyFill="1" applyProtection="1">
      <protection hidden="1"/>
    </xf>
    <xf numFmtId="49" fontId="1"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165" fontId="1" fillId="0" borderId="1" xfId="0" quotePrefix="1"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19" fillId="0" borderId="1" xfId="1" applyNumberFormat="1" applyFont="1" applyBorder="1" applyAlignment="1">
      <alignment horizontal="left" vertical="top" wrapText="1"/>
    </xf>
    <xf numFmtId="0" fontId="0" fillId="0" borderId="0" xfId="0" applyAlignment="1">
      <alignment horizontal="left" vertical="top" wrapText="1"/>
    </xf>
    <xf numFmtId="165" fontId="1" fillId="0" borderId="25" xfId="0" applyNumberFormat="1" applyFont="1" applyBorder="1" applyAlignment="1">
      <alignment horizontal="left" vertical="top" wrapText="1"/>
    </xf>
    <xf numFmtId="0" fontId="8" fillId="0" borderId="1" xfId="0" applyFont="1" applyBorder="1" applyAlignment="1">
      <alignment horizontal="left" vertical="top" wrapText="1"/>
    </xf>
    <xf numFmtId="0" fontId="34" fillId="0" borderId="1" xfId="0" applyFont="1" applyBorder="1" applyAlignment="1">
      <alignment horizontal="left" vertical="top" wrapText="1"/>
    </xf>
    <xf numFmtId="165" fontId="1" fillId="0" borderId="26" xfId="0" applyNumberFormat="1" applyFont="1" applyBorder="1" applyAlignment="1">
      <alignment horizontal="left" vertical="top" wrapText="1"/>
    </xf>
    <xf numFmtId="165" fontId="1" fillId="5" borderId="1" xfId="0" applyNumberFormat="1" applyFont="1" applyFill="1" applyBorder="1" applyAlignment="1">
      <alignment horizontal="left" vertical="top" wrapText="1"/>
    </xf>
    <xf numFmtId="0" fontId="8" fillId="0" borderId="24" xfId="0" applyFont="1" applyBorder="1" applyAlignment="1">
      <alignment horizontal="left" vertical="top" wrapText="1"/>
    </xf>
    <xf numFmtId="165" fontId="1" fillId="0" borderId="0" xfId="0" applyNumberFormat="1" applyFont="1" applyAlignment="1">
      <alignment horizontal="left" vertical="top" wrapText="1"/>
    </xf>
    <xf numFmtId="0" fontId="9" fillId="2" borderId="0" xfId="0" applyFont="1" applyFill="1" applyAlignment="1" applyProtection="1">
      <alignment horizontal="right" vertical="center"/>
      <protection hidden="1"/>
    </xf>
    <xf numFmtId="0" fontId="8" fillId="2" borderId="0" xfId="0" applyFont="1" applyFill="1" applyAlignment="1" applyProtection="1">
      <alignment vertical="top"/>
      <protection hidden="1"/>
    </xf>
    <xf numFmtId="14" fontId="9" fillId="2" borderId="0" xfId="0" applyNumberFormat="1" applyFont="1" applyFill="1" applyAlignment="1" applyProtection="1">
      <alignment horizontal="left" vertical="center"/>
      <protection hidden="1"/>
    </xf>
    <xf numFmtId="0" fontId="8" fillId="3" borderId="4" xfId="0" applyFont="1" applyFill="1" applyBorder="1" applyAlignment="1" applyProtection="1">
      <alignment horizontal="center"/>
      <protection locked="0"/>
    </xf>
    <xf numFmtId="166" fontId="3" fillId="2" borderId="0" xfId="2" applyNumberFormat="1" applyFont="1" applyFill="1" applyProtection="1">
      <protection hidden="1"/>
    </xf>
    <xf numFmtId="0" fontId="36" fillId="2" borderId="0" xfId="1" applyFont="1" applyFill="1" applyAlignment="1" applyProtection="1">
      <protection hidden="1"/>
    </xf>
    <xf numFmtId="166" fontId="3" fillId="2" borderId="0" xfId="2" applyNumberFormat="1" applyFont="1" applyFill="1" applyAlignment="1" applyProtection="1">
      <alignment horizontal="center" textRotation="60" wrapText="1"/>
      <protection hidden="1"/>
    </xf>
    <xf numFmtId="166" fontId="3" fillId="2" borderId="0" xfId="2" applyNumberFormat="1" applyFont="1" applyFill="1" applyBorder="1"/>
    <xf numFmtId="166" fontId="3" fillId="2" borderId="0" xfId="2" applyNumberFormat="1" applyFont="1" applyFill="1" applyBorder="1" applyProtection="1">
      <protection hidden="1"/>
    </xf>
    <xf numFmtId="166" fontId="3" fillId="7" borderId="0" xfId="2" applyNumberFormat="1" applyFont="1" applyFill="1" applyBorder="1" applyProtection="1">
      <protection hidden="1"/>
    </xf>
    <xf numFmtId="166" fontId="3" fillId="2" borderId="0" xfId="2" applyNumberFormat="1" applyFont="1" applyFill="1"/>
    <xf numFmtId="0" fontId="3" fillId="2" borderId="0" xfId="0" applyFont="1" applyFill="1"/>
    <xf numFmtId="0" fontId="9" fillId="8" borderId="0" xfId="0" applyFont="1" applyFill="1" applyAlignment="1" applyProtection="1">
      <alignment horizontal="right"/>
      <protection hidden="1"/>
    </xf>
    <xf numFmtId="0" fontId="9" fillId="8" borderId="0" xfId="0" applyFont="1" applyFill="1" applyProtection="1">
      <protection hidden="1"/>
    </xf>
    <xf numFmtId="166" fontId="5" fillId="3" borderId="4" xfId="2" applyNumberFormat="1" applyFont="1" applyFill="1" applyBorder="1" applyProtection="1">
      <protection locked="0"/>
    </xf>
    <xf numFmtId="0" fontId="38" fillId="2" borderId="0" xfId="4" applyFill="1" applyProtection="1">
      <protection hidden="1"/>
    </xf>
    <xf numFmtId="49" fontId="5" fillId="2" borderId="29" xfId="0" applyNumberFormat="1" applyFont="1" applyFill="1" applyBorder="1" applyProtection="1">
      <protection hidden="1"/>
    </xf>
    <xf numFmtId="49" fontId="5" fillId="2" borderId="14" xfId="0" applyNumberFormat="1" applyFont="1" applyFill="1" applyBorder="1" applyProtection="1">
      <protection hidden="1"/>
    </xf>
    <xf numFmtId="2" fontId="0" fillId="0" borderId="0" xfId="0" applyNumberFormat="1"/>
    <xf numFmtId="0" fontId="8" fillId="2" borderId="0" xfId="0" applyFont="1" applyFill="1" applyAlignment="1">
      <alignment wrapText="1"/>
    </xf>
    <xf numFmtId="0" fontId="3" fillId="2" borderId="0" xfId="0" applyFont="1" applyFill="1" applyAlignment="1">
      <alignment wrapText="1"/>
    </xf>
    <xf numFmtId="0" fontId="5" fillId="2" borderId="0" xfId="0" applyFont="1" applyFill="1" applyAlignment="1" applyProtection="1">
      <alignment horizontal="right"/>
      <protection hidden="1"/>
    </xf>
    <xf numFmtId="0" fontId="0" fillId="2" borderId="0" xfId="0" applyFill="1" applyAlignment="1" applyProtection="1">
      <alignment shrinkToFit="1"/>
      <protection hidden="1"/>
    </xf>
    <xf numFmtId="166" fontId="5" fillId="3" borderId="15" xfId="2" applyNumberFormat="1" applyFont="1" applyFill="1" applyBorder="1" applyAlignment="1" applyProtection="1">
      <alignment horizontal="right"/>
      <protection locked="0"/>
    </xf>
    <xf numFmtId="165" fontId="1" fillId="0" borderId="31" xfId="0" applyNumberFormat="1" applyFont="1" applyBorder="1" applyAlignment="1">
      <alignment horizontal="left" vertical="top" wrapText="1"/>
    </xf>
    <xf numFmtId="165" fontId="1" fillId="0" borderId="32" xfId="0" applyNumberFormat="1" applyFont="1" applyBorder="1" applyAlignment="1">
      <alignment horizontal="left" vertical="top" wrapText="1"/>
    </xf>
    <xf numFmtId="0" fontId="1" fillId="2" borderId="33" xfId="0" applyFont="1" applyFill="1" applyBorder="1" applyProtection="1">
      <protection hidden="1"/>
    </xf>
    <xf numFmtId="0" fontId="11" fillId="2" borderId="0" xfId="0" applyFont="1" applyFill="1"/>
    <xf numFmtId="0" fontId="39" fillId="2" borderId="18" xfId="5" applyFont="1" applyFill="1" applyBorder="1" applyAlignment="1" applyProtection="1">
      <alignment wrapText="1"/>
      <protection hidden="1"/>
    </xf>
    <xf numFmtId="0" fontId="9" fillId="2" borderId="0" xfId="0" applyFont="1" applyFill="1" applyAlignment="1" applyProtection="1">
      <alignment vertical="top"/>
      <protection hidden="1"/>
    </xf>
    <xf numFmtId="0" fontId="39" fillId="2" borderId="35" xfId="5" applyFont="1" applyFill="1" applyBorder="1" applyAlignment="1" applyProtection="1">
      <alignment vertical="center" wrapText="1"/>
      <protection hidden="1"/>
    </xf>
    <xf numFmtId="0" fontId="9" fillId="2" borderId="36" xfId="0" applyFont="1" applyFill="1" applyBorder="1" applyAlignment="1" applyProtection="1">
      <alignment horizontal="center" wrapText="1"/>
      <protection hidden="1"/>
    </xf>
    <xf numFmtId="0" fontId="9" fillId="2" borderId="39" xfId="0" applyFont="1" applyFill="1" applyBorder="1" applyProtection="1">
      <protection hidden="1"/>
    </xf>
    <xf numFmtId="0" fontId="6" fillId="2" borderId="41" xfId="0" applyFont="1" applyFill="1" applyBorder="1"/>
    <xf numFmtId="0" fontId="5" fillId="3" borderId="40" xfId="0" applyFont="1" applyFill="1" applyBorder="1" applyAlignment="1" applyProtection="1">
      <alignment horizontal="center"/>
      <protection locked="0"/>
    </xf>
    <xf numFmtId="0" fontId="5" fillId="3" borderId="42" xfId="0" applyFont="1" applyFill="1" applyBorder="1" applyAlignment="1" applyProtection="1">
      <alignment horizontal="center"/>
      <protection locked="0"/>
    </xf>
    <xf numFmtId="0" fontId="9" fillId="2" borderId="18" xfId="0" applyFont="1" applyFill="1" applyBorder="1" applyAlignment="1" applyProtection="1">
      <alignment horizontal="left" wrapText="1"/>
      <protection hidden="1"/>
    </xf>
    <xf numFmtId="0" fontId="9" fillId="2" borderId="10" xfId="0" applyFont="1" applyFill="1" applyBorder="1" applyAlignment="1" applyProtection="1">
      <alignment horizontal="left" wrapText="1"/>
      <protection hidden="1"/>
    </xf>
    <xf numFmtId="0" fontId="9" fillId="2" borderId="43" xfId="0" applyFont="1" applyFill="1" applyBorder="1" applyAlignment="1" applyProtection="1">
      <alignment vertical="top"/>
      <protection hidden="1"/>
    </xf>
    <xf numFmtId="0" fontId="1" fillId="3" borderId="0" xfId="0" applyFont="1" applyFill="1" applyProtection="1">
      <protection locked="0"/>
    </xf>
    <xf numFmtId="0" fontId="8" fillId="3" borderId="3" xfId="0" applyFont="1" applyFill="1" applyBorder="1" applyProtection="1">
      <protection locked="0"/>
    </xf>
    <xf numFmtId="0" fontId="8" fillId="2" borderId="3" xfId="0" applyFont="1" applyFill="1" applyBorder="1" applyProtection="1">
      <protection locked="0"/>
    </xf>
    <xf numFmtId="0" fontId="8" fillId="2" borderId="4" xfId="0" applyFont="1" applyFill="1" applyBorder="1" applyProtection="1">
      <protection locked="0"/>
    </xf>
    <xf numFmtId="0" fontId="8" fillId="2" borderId="4" xfId="0" applyFont="1" applyFill="1" applyBorder="1" applyAlignment="1" applyProtection="1">
      <alignment horizontal="center"/>
      <protection locked="0"/>
    </xf>
    <xf numFmtId="166" fontId="8" fillId="2" borderId="4" xfId="2" applyNumberFormat="1" applyFont="1" applyFill="1" applyBorder="1" applyProtection="1">
      <protection locked="0"/>
    </xf>
    <xf numFmtId="166" fontId="5" fillId="2" borderId="0" xfId="2" applyNumberFormat="1" applyFont="1" applyFill="1" applyBorder="1"/>
    <xf numFmtId="0" fontId="5" fillId="2" borderId="3" xfId="0" applyFont="1" applyFill="1" applyBorder="1" applyProtection="1">
      <protection locked="0"/>
    </xf>
    <xf numFmtId="0" fontId="5" fillId="2" borderId="4" xfId="0" applyFont="1" applyFill="1" applyBorder="1" applyProtection="1">
      <protection locked="0"/>
    </xf>
    <xf numFmtId="166" fontId="5" fillId="2" borderId="4" xfId="2" applyNumberFormat="1" applyFont="1" applyFill="1" applyBorder="1" applyProtection="1">
      <protection locked="0"/>
    </xf>
    <xf numFmtId="0" fontId="6" fillId="3" borderId="16" xfId="0" applyFont="1" applyFill="1" applyBorder="1" applyProtection="1">
      <protection locked="0"/>
    </xf>
    <xf numFmtId="0" fontId="6" fillId="3" borderId="4" xfId="0" applyFont="1" applyFill="1" applyBorder="1" applyProtection="1">
      <protection locked="0"/>
    </xf>
    <xf numFmtId="0" fontId="6" fillId="2" borderId="16" xfId="0" applyFont="1" applyFill="1" applyBorder="1" applyProtection="1">
      <protection locked="0"/>
    </xf>
    <xf numFmtId="0" fontId="5" fillId="2" borderId="16" xfId="0" applyFont="1" applyFill="1" applyBorder="1" applyProtection="1">
      <protection locked="0"/>
    </xf>
    <xf numFmtId="0" fontId="5" fillId="2" borderId="16" xfId="0" applyFont="1" applyFill="1" applyBorder="1" applyAlignment="1" applyProtection="1">
      <alignment horizontal="center"/>
      <protection locked="0"/>
    </xf>
    <xf numFmtId="166" fontId="5" fillId="2" borderId="16" xfId="2" applyNumberFormat="1" applyFont="1" applyFill="1" applyBorder="1" applyAlignment="1" applyProtection="1">
      <alignment horizontal="right"/>
      <protection locked="0"/>
    </xf>
    <xf numFmtId="0" fontId="5" fillId="2" borderId="40" xfId="0" applyFont="1" applyFill="1" applyBorder="1" applyAlignment="1" applyProtection="1">
      <alignment horizontal="center"/>
      <protection locked="0"/>
    </xf>
    <xf numFmtId="0" fontId="16" fillId="2" borderId="16" xfId="1" applyFont="1" applyFill="1" applyBorder="1" applyAlignment="1" applyProtection="1">
      <protection locked="0"/>
    </xf>
    <xf numFmtId="167" fontId="11" fillId="2" borderId="34" xfId="3" applyNumberFormat="1" applyFont="1" applyFill="1" applyBorder="1" applyAlignment="1"/>
    <xf numFmtId="0" fontId="6" fillId="2" borderId="21" xfId="0" applyFont="1" applyFill="1" applyBorder="1"/>
    <xf numFmtId="167" fontId="6" fillId="2" borderId="34" xfId="3" applyNumberFormat="1" applyFont="1" applyFill="1" applyBorder="1" applyAlignment="1"/>
    <xf numFmtId="167" fontId="6" fillId="2" borderId="10" xfId="3" applyNumberFormat="1" applyFont="1" applyFill="1" applyBorder="1" applyAlignment="1"/>
    <xf numFmtId="0" fontId="9" fillId="2" borderId="44" xfId="0" applyFont="1" applyFill="1" applyBorder="1" applyProtection="1">
      <protection hidden="1"/>
    </xf>
    <xf numFmtId="167" fontId="0" fillId="2" borderId="45" xfId="0" applyNumberFormat="1" applyFill="1" applyBorder="1" applyProtection="1">
      <protection hidden="1"/>
    </xf>
    <xf numFmtId="167" fontId="0" fillId="2" borderId="34" xfId="0" applyNumberFormat="1" applyFill="1" applyBorder="1" applyProtection="1">
      <protection hidden="1"/>
    </xf>
    <xf numFmtId="0" fontId="1" fillId="3" borderId="3" xfId="0" applyFont="1" applyFill="1" applyBorder="1" applyAlignment="1" applyProtection="1">
      <alignment shrinkToFit="1"/>
      <protection locked="0"/>
    </xf>
    <xf numFmtId="0" fontId="1" fillId="4" borderId="2" xfId="0" applyFont="1" applyFill="1" applyBorder="1" applyProtection="1">
      <protection locked="0"/>
    </xf>
    <xf numFmtId="0" fontId="1" fillId="3" borderId="14" xfId="0" applyFont="1" applyFill="1" applyBorder="1" applyAlignment="1" applyProtection="1">
      <alignment shrinkToFit="1"/>
      <protection locked="0"/>
    </xf>
    <xf numFmtId="0" fontId="1" fillId="3" borderId="17" xfId="0" applyFont="1" applyFill="1" applyBorder="1" applyAlignment="1" applyProtection="1">
      <alignment shrinkToFit="1"/>
      <protection locked="0"/>
    </xf>
    <xf numFmtId="0" fontId="1" fillId="3" borderId="17" xfId="0" applyFont="1" applyFill="1" applyBorder="1" applyAlignment="1" applyProtection="1">
      <alignment horizontal="right" shrinkToFit="1"/>
      <protection locked="0"/>
    </xf>
    <xf numFmtId="0" fontId="1" fillId="4" borderId="17" xfId="0" applyFont="1" applyFill="1" applyBorder="1" applyProtection="1">
      <protection locked="0"/>
    </xf>
    <xf numFmtId="0" fontId="1" fillId="4" borderId="15" xfId="0" applyFont="1" applyFill="1" applyBorder="1" applyProtection="1">
      <protection locked="0"/>
    </xf>
    <xf numFmtId="0" fontId="1" fillId="3" borderId="2" xfId="0" applyFont="1" applyFill="1" applyBorder="1" applyAlignment="1" applyProtection="1">
      <alignment horizontal="right" shrinkToFit="1"/>
      <protection locked="0"/>
    </xf>
    <xf numFmtId="0" fontId="1" fillId="3" borderId="15" xfId="0" applyFont="1" applyFill="1" applyBorder="1" applyAlignment="1" applyProtection="1">
      <alignment horizontal="right" shrinkToFit="1"/>
      <protection locked="0"/>
    </xf>
    <xf numFmtId="0" fontId="5" fillId="2" borderId="12" xfId="0" applyFont="1" applyFill="1" applyBorder="1" applyAlignment="1" applyProtection="1">
      <alignment shrinkToFit="1"/>
      <protection locked="0"/>
    </xf>
    <xf numFmtId="0" fontId="5" fillId="2" borderId="16" xfId="0" applyFont="1" applyFill="1" applyBorder="1" applyAlignment="1" applyProtection="1">
      <alignment shrinkToFit="1"/>
      <protection locked="0"/>
    </xf>
    <xf numFmtId="0" fontId="5" fillId="2" borderId="16" xfId="0" applyFont="1" applyFill="1" applyBorder="1" applyAlignment="1" applyProtection="1">
      <alignment horizontal="right" shrinkToFit="1"/>
      <protection locked="0"/>
    </xf>
    <xf numFmtId="166" fontId="9" fillId="2" borderId="22" xfId="2" applyNumberFormat="1" applyFont="1" applyFill="1" applyBorder="1" applyProtection="1">
      <protection hidden="1"/>
    </xf>
    <xf numFmtId="169" fontId="5" fillId="2" borderId="4" xfId="2" applyNumberFormat="1" applyFont="1" applyFill="1" applyBorder="1" applyProtection="1">
      <protection locked="0"/>
    </xf>
    <xf numFmtId="166" fontId="5" fillId="2" borderId="22" xfId="2" applyNumberFormat="1" applyFont="1" applyFill="1" applyBorder="1" applyProtection="1">
      <protection hidden="1"/>
    </xf>
    <xf numFmtId="0" fontId="1" fillId="6" borderId="0" xfId="0" applyFont="1" applyFill="1" applyAlignment="1" applyProtection="1">
      <alignment shrinkToFit="1"/>
      <protection hidden="1"/>
    </xf>
    <xf numFmtId="0" fontId="1" fillId="10" borderId="0" xfId="0" applyFont="1" applyFill="1" applyAlignment="1" applyProtection="1">
      <alignment shrinkToFit="1"/>
      <protection hidden="1"/>
    </xf>
    <xf numFmtId="10" fontId="1" fillId="10" borderId="0" xfId="0" applyNumberFormat="1" applyFont="1" applyFill="1" applyAlignment="1" applyProtection="1">
      <alignment shrinkToFit="1"/>
      <protection hidden="1"/>
    </xf>
    <xf numFmtId="0" fontId="1" fillId="11" borderId="0" xfId="0" applyFont="1" applyFill="1" applyAlignment="1" applyProtection="1">
      <alignment shrinkToFit="1"/>
      <protection hidden="1"/>
    </xf>
    <xf numFmtId="10" fontId="1" fillId="11" borderId="0" xfId="0" applyNumberFormat="1" applyFont="1" applyFill="1" applyAlignment="1" applyProtection="1">
      <alignment shrinkToFit="1"/>
      <protection hidden="1"/>
    </xf>
    <xf numFmtId="0" fontId="1" fillId="12" borderId="0" xfId="0" applyFont="1" applyFill="1" applyAlignment="1" applyProtection="1">
      <alignment shrinkToFit="1"/>
      <protection hidden="1"/>
    </xf>
    <xf numFmtId="10" fontId="1" fillId="12" borderId="0" xfId="0" applyNumberFormat="1" applyFont="1" applyFill="1" applyAlignment="1" applyProtection="1">
      <alignment shrinkToFit="1"/>
      <protection hidden="1"/>
    </xf>
    <xf numFmtId="0" fontId="41" fillId="10" borderId="0" xfId="0" applyFont="1" applyFill="1" applyAlignment="1" applyProtection="1">
      <alignment shrinkToFit="1"/>
      <protection hidden="1"/>
    </xf>
    <xf numFmtId="168" fontId="9" fillId="2" borderId="22" xfId="2" applyNumberFormat="1" applyFont="1" applyFill="1" applyBorder="1" applyProtection="1">
      <protection hidden="1"/>
    </xf>
    <xf numFmtId="0" fontId="0" fillId="2" borderId="0" xfId="0" applyFill="1"/>
    <xf numFmtId="0" fontId="1" fillId="2" borderId="0" xfId="0" applyFont="1" applyFill="1" applyAlignment="1">
      <alignment horizontal="right"/>
    </xf>
    <xf numFmtId="0" fontId="35" fillId="0" borderId="0" xfId="0" applyFont="1"/>
    <xf numFmtId="0" fontId="1" fillId="0" borderId="0" xfId="0" applyFont="1" applyAlignment="1">
      <alignment horizontal="right"/>
    </xf>
    <xf numFmtId="0" fontId="14" fillId="2" borderId="47" xfId="0" applyFont="1" applyFill="1" applyBorder="1" applyAlignment="1" applyProtection="1">
      <alignment wrapText="1"/>
      <protection hidden="1"/>
    </xf>
    <xf numFmtId="0" fontId="0" fillId="2" borderId="48" xfId="0" applyFill="1" applyBorder="1"/>
    <xf numFmtId="0" fontId="5" fillId="2" borderId="55" xfId="0" applyFont="1" applyFill="1" applyBorder="1" applyAlignment="1" applyProtection="1">
      <alignment shrinkToFit="1"/>
      <protection locked="0"/>
    </xf>
    <xf numFmtId="0" fontId="4" fillId="2" borderId="36" xfId="0" applyFont="1" applyFill="1" applyBorder="1" applyAlignment="1" applyProtection="1">
      <alignment horizontal="right" wrapText="1"/>
      <protection hidden="1"/>
    </xf>
    <xf numFmtId="0" fontId="1" fillId="4" borderId="3" xfId="0" applyFont="1" applyFill="1" applyBorder="1" applyProtection="1">
      <protection locked="0"/>
    </xf>
    <xf numFmtId="0" fontId="5" fillId="2" borderId="58" xfId="0" applyFont="1" applyFill="1" applyBorder="1" applyAlignment="1" applyProtection="1">
      <alignment horizontal="right" shrinkToFit="1"/>
      <protection locked="0"/>
    </xf>
    <xf numFmtId="0" fontId="0" fillId="2" borderId="59" xfId="0" applyFill="1" applyBorder="1"/>
    <xf numFmtId="0" fontId="1" fillId="2" borderId="44" xfId="0" applyFont="1" applyFill="1" applyBorder="1"/>
    <xf numFmtId="0" fontId="0" fillId="2" borderId="60" xfId="0" applyFill="1" applyBorder="1"/>
    <xf numFmtId="0" fontId="4" fillId="2" borderId="0" xfId="0" applyFont="1" applyFill="1" applyAlignment="1" applyProtection="1">
      <alignment horizontal="right" wrapText="1"/>
      <protection hidden="1"/>
    </xf>
    <xf numFmtId="0" fontId="14" fillId="2" borderId="54" xfId="0" applyFont="1" applyFill="1" applyBorder="1" applyAlignment="1" applyProtection="1">
      <alignment wrapText="1"/>
      <protection hidden="1"/>
    </xf>
    <xf numFmtId="0" fontId="14" fillId="2" borderId="56" xfId="0" applyFont="1" applyFill="1" applyBorder="1" applyAlignment="1" applyProtection="1">
      <alignment wrapText="1"/>
      <protection hidden="1"/>
    </xf>
    <xf numFmtId="0" fontId="14" fillId="2" borderId="57" xfId="0" applyFont="1" applyFill="1" applyBorder="1" applyAlignment="1" applyProtection="1">
      <alignment wrapText="1"/>
      <protection hidden="1"/>
    </xf>
    <xf numFmtId="0" fontId="3" fillId="2" borderId="0" xfId="0" applyFont="1" applyFill="1" applyAlignment="1" applyProtection="1">
      <alignment shrinkToFit="1"/>
      <protection hidden="1"/>
    </xf>
    <xf numFmtId="0" fontId="42" fillId="13" borderId="65" xfId="0" applyFont="1" applyFill="1" applyBorder="1"/>
    <xf numFmtId="0" fontId="42" fillId="13" borderId="61" xfId="0" applyFont="1" applyFill="1" applyBorder="1"/>
    <xf numFmtId="0" fontId="42" fillId="13" borderId="62" xfId="0" applyFont="1" applyFill="1" applyBorder="1"/>
    <xf numFmtId="0" fontId="0" fillId="14" borderId="65" xfId="0" applyFill="1" applyBorder="1"/>
    <xf numFmtId="0" fontId="0" fillId="14" borderId="61" xfId="0" applyFill="1" applyBorder="1"/>
    <xf numFmtId="0" fontId="0" fillId="14" borderId="62" xfId="0" applyFill="1" applyBorder="1"/>
    <xf numFmtId="0" fontId="0" fillId="0" borderId="65" xfId="0" applyBorder="1"/>
    <xf numFmtId="0" fontId="0" fillId="0" borderId="61" xfId="0" applyBorder="1"/>
    <xf numFmtId="0" fontId="0" fillId="0" borderId="62" xfId="0" applyBorder="1"/>
    <xf numFmtId="0" fontId="5" fillId="3" borderId="3" xfId="0" applyFont="1" applyFill="1" applyBorder="1" applyAlignment="1" applyProtection="1">
      <alignment horizontal="center"/>
      <protection locked="0"/>
    </xf>
    <xf numFmtId="0" fontId="5" fillId="2" borderId="12" xfId="0" applyFont="1" applyFill="1" applyBorder="1" applyAlignment="1" applyProtection="1">
      <alignment horizontal="center"/>
      <protection locked="0"/>
    </xf>
    <xf numFmtId="0" fontId="9" fillId="2" borderId="10" xfId="0" applyFont="1" applyFill="1" applyBorder="1" applyAlignment="1" applyProtection="1">
      <alignment wrapText="1"/>
      <protection hidden="1"/>
    </xf>
    <xf numFmtId="0" fontId="9" fillId="2" borderId="0" xfId="0" applyFont="1" applyFill="1" applyAlignment="1" applyProtection="1">
      <alignment vertical="center" wrapText="1"/>
      <protection hidden="1"/>
    </xf>
    <xf numFmtId="0" fontId="5" fillId="3" borderId="3" xfId="0" applyFont="1" applyFill="1" applyBorder="1" applyProtection="1">
      <protection locked="0"/>
    </xf>
    <xf numFmtId="0" fontId="9" fillId="2" borderId="20" xfId="0" applyFont="1" applyFill="1" applyBorder="1" applyAlignment="1" applyProtection="1">
      <alignment wrapText="1"/>
      <protection hidden="1"/>
    </xf>
    <xf numFmtId="0" fontId="9" fillId="2" borderId="18" xfId="0" applyFont="1" applyFill="1" applyBorder="1" applyAlignment="1" applyProtection="1">
      <alignment wrapText="1"/>
      <protection hidden="1"/>
    </xf>
    <xf numFmtId="0" fontId="35" fillId="7" borderId="12" xfId="0" applyFont="1" applyFill="1" applyBorder="1" applyAlignment="1" applyProtection="1">
      <alignment shrinkToFit="1"/>
      <protection locked="0"/>
    </xf>
    <xf numFmtId="0" fontId="35" fillId="7" borderId="16" xfId="0" applyFont="1" applyFill="1" applyBorder="1" applyAlignment="1" applyProtection="1">
      <alignment shrinkToFit="1"/>
      <protection locked="0"/>
    </xf>
    <xf numFmtId="0" fontId="35" fillId="7" borderId="4" xfId="0" applyFont="1" applyFill="1" applyBorder="1" applyAlignment="1" applyProtection="1">
      <alignment shrinkToFit="1"/>
      <protection locked="0"/>
    </xf>
    <xf numFmtId="0" fontId="35" fillId="7" borderId="16" xfId="0" applyFont="1" applyFill="1" applyBorder="1" applyAlignment="1" applyProtection="1">
      <alignment horizontal="right" shrinkToFit="1"/>
      <protection locked="0"/>
    </xf>
    <xf numFmtId="0" fontId="35" fillId="7" borderId="16" xfId="0" applyFont="1" applyFill="1" applyBorder="1" applyProtection="1">
      <protection locked="0"/>
    </xf>
    <xf numFmtId="0" fontId="35" fillId="7" borderId="13" xfId="0" applyFont="1" applyFill="1" applyBorder="1" applyProtection="1">
      <protection locked="0"/>
    </xf>
    <xf numFmtId="0" fontId="43" fillId="7" borderId="0" xfId="0" applyFont="1" applyFill="1"/>
    <xf numFmtId="0" fontId="9" fillId="2" borderId="0" xfId="0" applyFont="1" applyFill="1" applyAlignment="1" applyProtection="1">
      <alignment horizontal="right" wrapText="1"/>
      <protection hidden="1"/>
    </xf>
    <xf numFmtId="0" fontId="44" fillId="2" borderId="0" xfId="0" applyFont="1" applyFill="1"/>
    <xf numFmtId="0" fontId="8" fillId="2" borderId="67" xfId="0" applyFont="1" applyFill="1" applyBorder="1" applyProtection="1">
      <protection hidden="1"/>
    </xf>
    <xf numFmtId="166" fontId="8" fillId="2" borderId="67" xfId="2" applyNumberFormat="1" applyFont="1" applyFill="1" applyBorder="1" applyProtection="1">
      <protection hidden="1"/>
    </xf>
    <xf numFmtId="166" fontId="8" fillId="2" borderId="44" xfId="2" applyNumberFormat="1" applyFont="1" applyFill="1" applyBorder="1" applyProtection="1">
      <protection hidden="1"/>
    </xf>
    <xf numFmtId="0" fontId="45" fillId="2" borderId="0" xfId="0" applyFont="1" applyFill="1" applyAlignment="1" applyProtection="1">
      <alignment horizontal="right"/>
      <protection hidden="1"/>
    </xf>
    <xf numFmtId="0" fontId="3" fillId="7" borderId="0" xfId="0" applyFont="1" applyFill="1" applyProtection="1">
      <protection hidden="1"/>
    </xf>
    <xf numFmtId="0" fontId="45" fillId="2" borderId="0" xfId="0" applyFont="1" applyFill="1" applyAlignment="1" applyProtection="1">
      <alignment horizontal="left"/>
      <protection hidden="1"/>
    </xf>
    <xf numFmtId="166" fontId="5" fillId="2" borderId="17" xfId="2" applyNumberFormat="1" applyFont="1" applyFill="1" applyBorder="1" applyAlignment="1" applyProtection="1">
      <protection hidden="1"/>
    </xf>
    <xf numFmtId="168" fontId="5" fillId="2" borderId="17" xfId="2" applyNumberFormat="1" applyFont="1" applyFill="1" applyBorder="1" applyAlignment="1" applyProtection="1">
      <protection hidden="1"/>
    </xf>
    <xf numFmtId="166" fontId="6" fillId="2" borderId="0" xfId="2" applyNumberFormat="1" applyFont="1" applyFill="1" applyBorder="1" applyProtection="1">
      <protection hidden="1"/>
    </xf>
    <xf numFmtId="168" fontId="3" fillId="2" borderId="0" xfId="2" applyNumberFormat="1" applyFont="1" applyFill="1" applyBorder="1"/>
    <xf numFmtId="0" fontId="9" fillId="2" borderId="0" xfId="0" applyFont="1" applyFill="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33" fillId="2" borderId="8" xfId="1" applyFont="1" applyFill="1" applyBorder="1" applyAlignment="1" applyProtection="1">
      <alignment horizontal="left" vertical="top" wrapText="1"/>
      <protection hidden="1"/>
    </xf>
    <xf numFmtId="0" fontId="33" fillId="0" borderId="8" xfId="1" applyFont="1" applyBorder="1" applyAlignment="1" applyProtection="1">
      <alignment horizontal="left" vertical="top" wrapText="1"/>
      <protection hidden="1"/>
    </xf>
    <xf numFmtId="0" fontId="9" fillId="2" borderId="10" xfId="0" applyFont="1" applyFill="1" applyBorder="1" applyAlignment="1" applyProtection="1">
      <alignment horizontal="left" vertical="top" wrapText="1"/>
      <protection hidden="1"/>
    </xf>
    <xf numFmtId="0" fontId="26" fillId="0" borderId="10" xfId="0" applyFont="1" applyBorder="1" applyAlignment="1" applyProtection="1">
      <alignment horizontal="left" vertical="top" wrapText="1"/>
      <protection hidden="1"/>
    </xf>
    <xf numFmtId="0" fontId="26" fillId="0" borderId="11" xfId="0" applyFont="1" applyBorder="1" applyAlignment="1" applyProtection="1">
      <alignment horizontal="left" vertical="top" wrapText="1"/>
      <protection hidden="1"/>
    </xf>
    <xf numFmtId="0" fontId="9" fillId="2" borderId="8" xfId="0" applyFont="1" applyFill="1" applyBorder="1" applyAlignment="1" applyProtection="1">
      <alignment horizontal="left" vertical="top" wrapText="1"/>
      <protection hidden="1"/>
    </xf>
    <xf numFmtId="0" fontId="26" fillId="0" borderId="8" xfId="0" applyFont="1" applyBorder="1" applyAlignment="1" applyProtection="1">
      <alignment horizontal="left" vertical="top" wrapText="1"/>
      <protection hidden="1"/>
    </xf>
    <xf numFmtId="0" fontId="26" fillId="0" borderId="9" xfId="0" applyFont="1" applyBorder="1" applyAlignment="1" applyProtection="1">
      <alignment horizontal="left" vertical="top" wrapText="1"/>
      <protection hidden="1"/>
    </xf>
    <xf numFmtId="0" fontId="23" fillId="2" borderId="0" xfId="0" applyFont="1" applyFill="1" applyAlignment="1" applyProtection="1">
      <alignment horizontal="right" vertical="center" shrinkToFit="1"/>
      <protection hidden="1"/>
    </xf>
    <xf numFmtId="0" fontId="0" fillId="0" borderId="0" xfId="0" applyAlignment="1" applyProtection="1">
      <alignment shrinkToFit="1"/>
      <protection hidden="1"/>
    </xf>
    <xf numFmtId="0" fontId="5" fillId="3" borderId="0" xfId="0" applyFont="1" applyFill="1" applyAlignment="1" applyProtection="1">
      <alignment horizontal="center" shrinkToFit="1"/>
      <protection locked="0"/>
    </xf>
    <xf numFmtId="0" fontId="5" fillId="3" borderId="0" xfId="0" applyFont="1" applyFill="1" applyAlignment="1" applyProtection="1">
      <alignment horizontal="center" vertical="center" shrinkToFit="1"/>
      <protection locked="0"/>
    </xf>
    <xf numFmtId="166" fontId="5" fillId="3" borderId="28" xfId="2" applyNumberFormat="1" applyFont="1" applyFill="1" applyBorder="1" applyAlignment="1" applyProtection="1">
      <alignment horizontal="center"/>
      <protection locked="0"/>
    </xf>
    <xf numFmtId="166" fontId="5" fillId="3" borderId="12" xfId="2" applyNumberFormat="1" applyFont="1" applyFill="1" applyBorder="1" applyAlignment="1" applyProtection="1">
      <alignment horizontal="center"/>
      <protection locked="0"/>
    </xf>
    <xf numFmtId="166" fontId="5" fillId="3" borderId="6" xfId="2" applyNumberFormat="1" applyFont="1" applyFill="1" applyBorder="1" applyAlignment="1" applyProtection="1">
      <alignment horizontal="center"/>
      <protection locked="0"/>
    </xf>
    <xf numFmtId="166" fontId="5" fillId="3" borderId="3" xfId="2" applyNumberFormat="1" applyFont="1" applyFill="1" applyBorder="1" applyAlignment="1" applyProtection="1">
      <alignment horizontal="center"/>
      <protection locked="0"/>
    </xf>
    <xf numFmtId="166" fontId="5" fillId="3" borderId="13" xfId="2" applyNumberFormat="1" applyFont="1" applyFill="1" applyBorder="1" applyAlignment="1" applyProtection="1">
      <alignment horizontal="center"/>
      <protection locked="0"/>
    </xf>
    <xf numFmtId="166" fontId="5" fillId="3" borderId="2" xfId="2" applyNumberFormat="1" applyFont="1" applyFill="1" applyBorder="1" applyAlignment="1" applyProtection="1">
      <alignment horizontal="center"/>
      <protection locked="0"/>
    </xf>
    <xf numFmtId="166" fontId="5" fillId="3" borderId="15" xfId="2" applyNumberFormat="1" applyFont="1" applyFill="1" applyBorder="1" applyAlignment="1" applyProtection="1">
      <alignment horizontal="center"/>
      <protection locked="0"/>
    </xf>
    <xf numFmtId="166" fontId="5" fillId="3" borderId="14" xfId="2" applyNumberFormat="1" applyFont="1" applyFill="1" applyBorder="1" applyAlignment="1" applyProtection="1">
      <alignment horizontal="center"/>
      <protection locked="0"/>
    </xf>
    <xf numFmtId="0" fontId="9" fillId="2" borderId="0" xfId="0" applyFont="1" applyFill="1" applyAlignment="1" applyProtection="1">
      <alignment horizontal="right" vertical="center" shrinkToFit="1"/>
      <protection hidden="1"/>
    </xf>
    <xf numFmtId="0" fontId="11" fillId="2" borderId="0" xfId="0" applyFont="1" applyFill="1" applyAlignment="1" applyProtection="1">
      <alignment shrinkToFit="1"/>
      <protection hidden="1"/>
    </xf>
    <xf numFmtId="0" fontId="0" fillId="2" borderId="0" xfId="0" applyFill="1" applyAlignment="1" applyProtection="1">
      <alignment shrinkToFit="1"/>
      <protection hidden="1"/>
    </xf>
    <xf numFmtId="0" fontId="9" fillId="2" borderId="37" xfId="0" applyFont="1" applyFill="1" applyBorder="1" applyAlignment="1" applyProtection="1">
      <alignment horizontal="center" vertical="center" wrapText="1"/>
      <protection hidden="1"/>
    </xf>
    <xf numFmtId="0" fontId="9" fillId="2" borderId="38" xfId="0" applyFont="1" applyFill="1" applyBorder="1" applyAlignment="1" applyProtection="1">
      <alignment horizontal="center" vertical="center" wrapText="1"/>
      <protection hidden="1"/>
    </xf>
    <xf numFmtId="166" fontId="5" fillId="3" borderId="0" xfId="2" applyNumberFormat="1" applyFont="1" applyFill="1" applyBorder="1" applyAlignment="1" applyProtection="1">
      <alignment horizontal="center"/>
      <protection locked="0"/>
    </xf>
    <xf numFmtId="0" fontId="14" fillId="2" borderId="46" xfId="0" applyFont="1" applyFill="1" applyBorder="1" applyAlignment="1" applyProtection="1">
      <alignment horizontal="center" wrapText="1"/>
      <protection hidden="1"/>
    </xf>
    <xf numFmtId="0" fontId="14" fillId="2" borderId="63" xfId="0" applyFont="1" applyFill="1" applyBorder="1" applyAlignment="1" applyProtection="1">
      <alignment horizontal="center" wrapText="1"/>
      <protection hidden="1"/>
    </xf>
    <xf numFmtId="0" fontId="14" fillId="2" borderId="64" xfId="0" applyFont="1" applyFill="1" applyBorder="1" applyAlignment="1" applyProtection="1">
      <alignment horizontal="center" wrapText="1"/>
      <protection hidden="1"/>
    </xf>
    <xf numFmtId="0" fontId="14" fillId="2" borderId="33" xfId="0" applyFont="1" applyFill="1" applyBorder="1" applyAlignment="1" applyProtection="1">
      <alignment horizontal="center" wrapText="1"/>
      <protection hidden="1"/>
    </xf>
    <xf numFmtId="0" fontId="1" fillId="6" borderId="25" xfId="0" applyFont="1" applyFill="1" applyBorder="1" applyAlignment="1" applyProtection="1">
      <alignment horizontal="center"/>
      <protection hidden="1"/>
    </xf>
    <xf numFmtId="0" fontId="1" fillId="6" borderId="26" xfId="0" applyFont="1" applyFill="1" applyBorder="1" applyAlignment="1" applyProtection="1">
      <alignment horizontal="center"/>
      <protection hidden="1"/>
    </xf>
    <xf numFmtId="0" fontId="9" fillId="2" borderId="0" xfId="0" applyFont="1" applyFill="1" applyAlignment="1" applyProtection="1">
      <alignment horizontal="right" wrapText="1"/>
      <protection hidden="1"/>
    </xf>
    <xf numFmtId="168" fontId="1" fillId="6" borderId="25" xfId="2" applyNumberFormat="1" applyFont="1" applyFill="1" applyBorder="1" applyAlignment="1" applyProtection="1">
      <alignment horizontal="center"/>
      <protection hidden="1"/>
    </xf>
    <xf numFmtId="168" fontId="1" fillId="6" borderId="26" xfId="2" applyNumberFormat="1" applyFont="1" applyFill="1" applyBorder="1" applyAlignment="1" applyProtection="1">
      <alignment horizontal="center"/>
      <protection hidden="1"/>
    </xf>
    <xf numFmtId="168" fontId="1" fillId="2" borderId="31" xfId="2" applyNumberFormat="1" applyFont="1" applyFill="1" applyBorder="1" applyAlignment="1" applyProtection="1">
      <alignment horizontal="center"/>
      <protection hidden="1"/>
    </xf>
    <xf numFmtId="167" fontId="1" fillId="6" borderId="25" xfId="3" applyNumberFormat="1" applyFont="1" applyFill="1" applyBorder="1" applyAlignment="1" applyProtection="1">
      <alignment horizontal="center"/>
      <protection hidden="1"/>
    </xf>
    <xf numFmtId="167" fontId="1" fillId="6" borderId="26" xfId="3" applyNumberFormat="1" applyFont="1" applyFill="1" applyBorder="1" applyAlignment="1" applyProtection="1">
      <alignment horizontal="center"/>
      <protection hidden="1"/>
    </xf>
    <xf numFmtId="0" fontId="14" fillId="2" borderId="54" xfId="0" applyFont="1" applyFill="1" applyBorder="1" applyAlignment="1" applyProtection="1">
      <alignment horizontal="center" wrapText="1"/>
      <protection hidden="1"/>
    </xf>
    <xf numFmtId="0" fontId="14" fillId="2" borderId="50" xfId="0" applyFont="1" applyFill="1" applyBorder="1" applyAlignment="1" applyProtection="1">
      <alignment horizontal="center" wrapText="1"/>
      <protection hidden="1"/>
    </xf>
    <xf numFmtId="0" fontId="14" fillId="2" borderId="51" xfId="0" applyFont="1" applyFill="1" applyBorder="1" applyAlignment="1" applyProtection="1">
      <alignment horizontal="center" wrapText="1"/>
      <protection hidden="1"/>
    </xf>
    <xf numFmtId="0" fontId="14" fillId="2" borderId="53" xfId="0" applyFont="1" applyFill="1" applyBorder="1" applyAlignment="1" applyProtection="1">
      <alignment horizontal="center" wrapText="1"/>
      <protection hidden="1"/>
    </xf>
    <xf numFmtId="0" fontId="14" fillId="2" borderId="49" xfId="0" applyFont="1" applyFill="1" applyBorder="1" applyAlignment="1" applyProtection="1">
      <alignment horizontal="center" wrapText="1"/>
      <protection hidden="1"/>
    </xf>
    <xf numFmtId="0" fontId="14" fillId="2" borderId="52" xfId="0" applyFont="1" applyFill="1" applyBorder="1" applyAlignment="1" applyProtection="1">
      <alignment horizontal="center" wrapText="1"/>
      <protection hidden="1"/>
    </xf>
    <xf numFmtId="0" fontId="14" fillId="2" borderId="44" xfId="0" applyFont="1" applyFill="1" applyBorder="1" applyAlignment="1" applyProtection="1">
      <alignment horizontal="center" wrapText="1"/>
      <protection hidden="1"/>
    </xf>
    <xf numFmtId="0" fontId="14" fillId="2" borderId="0" xfId="0" applyFont="1" applyFill="1" applyAlignment="1" applyProtection="1">
      <alignment horizontal="left" shrinkToFit="1"/>
      <protection hidden="1"/>
    </xf>
    <xf numFmtId="0" fontId="40" fillId="2" borderId="34" xfId="5" applyFont="1" applyFill="1" applyBorder="1" applyAlignment="1" applyProtection="1">
      <alignment horizontal="left" vertical="top" wrapText="1"/>
      <protection hidden="1"/>
    </xf>
    <xf numFmtId="0" fontId="40" fillId="2" borderId="21" xfId="5" applyFont="1" applyFill="1" applyBorder="1" applyAlignment="1" applyProtection="1">
      <alignment horizontal="left" vertical="top" wrapText="1"/>
      <protection hidden="1"/>
    </xf>
    <xf numFmtId="0" fontId="39" fillId="2" borderId="66" xfId="5" applyFont="1" applyFill="1" applyBorder="1" applyAlignment="1" applyProtection="1">
      <alignment horizontal="center" vertical="center" wrapText="1"/>
      <protection hidden="1"/>
    </xf>
    <xf numFmtId="0" fontId="39" fillId="2" borderId="67" xfId="5" applyFont="1" applyFill="1" applyBorder="1" applyAlignment="1" applyProtection="1">
      <alignment horizontal="center" vertical="center" wrapText="1"/>
      <protection hidden="1"/>
    </xf>
    <xf numFmtId="0" fontId="1" fillId="6" borderId="0" xfId="0" applyFont="1" applyFill="1" applyAlignment="1" applyProtection="1">
      <alignment horizontal="center" shrinkToFit="1"/>
      <protection hidden="1"/>
    </xf>
  </cellXfs>
  <cellStyles count="6">
    <cellStyle name="Bemærk!" xfId="5" builtinId="10"/>
    <cellStyle name="Forklarende tekst" xfId="4" builtinId="53"/>
    <cellStyle name="Komma" xfId="2" builtinId="3"/>
    <cellStyle name="Link" xfId="1" builtinId="8"/>
    <cellStyle name="Normal" xfId="0" builtinId="0"/>
    <cellStyle name="Procent" xfId="3" builtinId="5"/>
  </cellStyles>
  <dxfs count="121">
    <dxf>
      <font>
        <b val="0"/>
        <i val="0"/>
        <strike val="0"/>
        <condense val="0"/>
        <extend val="0"/>
        <outline val="0"/>
        <shadow val="0"/>
        <u val="none"/>
        <vertAlign val="baseline"/>
        <sz val="10"/>
        <color auto="1"/>
        <name val="Arial"/>
        <family val="2"/>
        <scheme val="none"/>
      </font>
      <numFmt numFmtId="14" formatCode="0.00%"/>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numFmt numFmtId="14" formatCode="0.00%"/>
      <fill>
        <patternFill patternType="solid">
          <fgColor indexed="64"/>
          <bgColor theme="4" tint="0.59999389629810485"/>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rgb="FF78BE2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4" tint="0.59999389629810485"/>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auto="1"/>
        <name val="Arial"/>
        <family val="2"/>
        <scheme val="none"/>
      </font>
      <fill>
        <patternFill patternType="solid">
          <fgColor indexed="64"/>
          <bgColor rgb="FF78BE20"/>
        </patternFill>
      </fill>
      <alignment horizontal="general" vertical="bottom" textRotation="0" wrapText="0" indent="0" justifyLastLine="0" shrinkToFit="1" readingOrder="0"/>
      <protection locked="1" hidden="1"/>
    </dxf>
    <dxf>
      <font>
        <b val="0"/>
        <i val="0"/>
        <strike val="0"/>
        <condense val="0"/>
        <extend val="0"/>
        <outline val="0"/>
        <shadow val="0"/>
        <u val="none"/>
        <vertAlign val="baseline"/>
        <sz val="10"/>
        <color theme="0"/>
        <name val="Arial"/>
        <family val="2"/>
        <scheme val="none"/>
      </font>
      <numFmt numFmtId="166" formatCode="_ * #,##0_ ;_ * \-#,##0_ ;_ * &quot;-&quot;??_ ;_ @_ "/>
      <fill>
        <patternFill patternType="solid">
          <fgColor indexed="64"/>
          <bgColor rgb="FF003057"/>
        </patternFill>
      </fill>
    </dxf>
    <dxf>
      <font>
        <b val="0"/>
        <i val="0"/>
        <strike val="0"/>
        <condense val="0"/>
        <extend val="0"/>
        <outline val="0"/>
        <shadow val="0"/>
        <u val="none"/>
        <vertAlign val="baseline"/>
        <sz val="10"/>
        <color theme="1"/>
        <name val="Arial"/>
        <family val="2"/>
        <scheme val="none"/>
      </font>
      <numFmt numFmtId="166" formatCode="_ * #,##0_ ;_ * \-#,##0_ ;_ * &quot;-&quot;??_ ;_ @_ "/>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numFmt numFmtId="166" formatCode="_ * #,##0_ ;_ * \-#,##0_ ;_ * &quot;-&quot;??_ ;_ @_ "/>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right style="thin">
          <color rgb="FF003057"/>
        </right>
        <top style="thin">
          <color rgb="FF003057"/>
        </top>
        <bottom style="thin">
          <color rgb="FF003057"/>
        </bottom>
        <vertical/>
        <horizontal/>
      </border>
      <protection locked="0" hidden="0"/>
    </dxf>
    <dxf>
      <border outline="0">
        <left style="thin">
          <color rgb="FF003057"/>
        </left>
      </border>
    </dxf>
    <dxf>
      <fill>
        <patternFill patternType="solid">
          <fgColor indexed="64"/>
          <bgColor rgb="FF003057"/>
        </patternFill>
      </fill>
    </dxf>
    <dxf>
      <font>
        <b val="0"/>
        <i val="0"/>
        <strike val="0"/>
        <condense val="0"/>
        <extend val="0"/>
        <outline val="0"/>
        <shadow val="0"/>
        <u val="none"/>
        <vertAlign val="baseline"/>
        <sz val="10"/>
        <color rgb="FFCCD6DD"/>
        <name val="Arial"/>
        <family val="2"/>
        <scheme val="none"/>
      </font>
      <numFmt numFmtId="168" formatCode="_ * #,##0.0_ ;_ * \-#,##0.0_ ;_ * &quot;-&quot;??_ ;_ @_ "/>
      <fill>
        <patternFill patternType="solid">
          <fgColor indexed="64"/>
          <bgColor rgb="FF003057"/>
        </patternFill>
      </fill>
      <border diagonalUp="0" diagonalDown="0">
        <left style="thin">
          <color rgb="FF003057"/>
        </left>
        <right/>
        <top style="thin">
          <color rgb="FFCCD6DD"/>
        </top>
        <bottom style="thin">
          <color rgb="FFCCD6DD"/>
        </bottom>
        <vertical/>
        <horizontal/>
      </border>
      <protection locked="1" hidden="1"/>
    </dxf>
    <dxf>
      <font>
        <b val="0"/>
        <i val="0"/>
        <strike val="0"/>
        <condense val="0"/>
        <extend val="0"/>
        <outline val="0"/>
        <shadow val="0"/>
        <u val="none"/>
        <vertAlign val="baseline"/>
        <sz val="10"/>
        <color rgb="FFCCD6DD"/>
        <name val="Arial"/>
        <family val="2"/>
        <scheme val="none"/>
      </font>
      <numFmt numFmtId="168" formatCode="_ * #,##0.0_ ;_ * \-#,##0.0_ ;_ * &quot;-&quot;??_ ;_ @_ "/>
      <fill>
        <patternFill patternType="solid">
          <fgColor indexed="64"/>
          <bgColor rgb="FF003057"/>
        </patternFill>
      </fill>
      <border diagonalUp="0" diagonalDown="0" outline="0">
        <left style="thin">
          <color rgb="FF003057"/>
        </left>
        <right/>
        <top style="thin">
          <color rgb="FFCCD6DD"/>
        </top>
        <bottom style="thin">
          <color rgb="FFCCD6DD"/>
        </bottom>
      </border>
      <protection locked="1" hidden="1"/>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auto="1"/>
        <name val="Arial"/>
        <family val="2"/>
        <scheme val="none"/>
      </font>
      <numFmt numFmtId="166" formatCode="_ * #,##0_ ;_ * \-#,##0_ ;_ * &quot;-&quot;??_ ;_ @_ "/>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numFmt numFmtId="166" formatCode="_ * #,##0_ ;_ * \-#,##0_ ;_ * &quot;-&quot;??_ ;_ @_ "/>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right style="thin">
          <color rgb="FF003057"/>
        </right>
        <top style="thin">
          <color rgb="FF003057"/>
        </top>
        <bottom style="thin">
          <color rgb="FF003057"/>
        </bottom>
      </border>
      <protection locked="0" hidden="0"/>
    </dxf>
    <dxf>
      <border outline="0">
        <left style="thin">
          <color rgb="FF003057"/>
        </left>
        <right style="thin">
          <color rgb="FFCCD6DD"/>
        </right>
      </border>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outline="0">
        <left style="thin">
          <color rgb="FF003057"/>
        </left>
        <right style="thin">
          <color rgb="FF003057"/>
        </right>
        <top/>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right" vertical="bottom" textRotation="0" wrapText="0" indent="0" justifyLastLine="0" shrinkToFit="1" readingOrder="0"/>
      <border diagonalUp="0" diagonalDown="0">
        <left style="thin">
          <color rgb="FF003057"/>
        </left>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right"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right style="thin">
          <color rgb="FF003057"/>
        </right>
        <top style="thin">
          <color rgb="FF003057"/>
        </top>
        <bottom style="thin">
          <color rgb="FF003057"/>
        </bottom>
        <vertical/>
        <horizontal/>
      </border>
      <protection locked="0" hidden="0"/>
    </dxf>
    <dxf>
      <border outline="0">
        <top style="thin">
          <color rgb="FF003057"/>
        </top>
      </border>
    </dxf>
    <dxf>
      <border outline="0">
        <left style="thin">
          <color rgb="FF003057"/>
        </left>
        <right style="thin">
          <color rgb="FF003057"/>
        </right>
        <top style="thin">
          <color rgb="FF003057"/>
        </top>
        <bottom style="thin">
          <color rgb="FF003057"/>
        </bottom>
      </border>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protection locked="0" hidden="0"/>
    </dxf>
    <dxf>
      <border outline="0">
        <bottom style="thin">
          <color rgb="FF003057"/>
        </bottom>
      </border>
    </dxf>
    <dxf>
      <font>
        <b val="0"/>
        <i val="0"/>
        <strike val="0"/>
        <condense val="0"/>
        <extend val="0"/>
        <outline val="0"/>
        <shadow val="0"/>
        <u val="none"/>
        <vertAlign val="baseline"/>
        <sz val="10"/>
        <color rgb="FF003057"/>
        <name val="Arial"/>
        <family val="2"/>
        <scheme val="none"/>
      </font>
      <fill>
        <patternFill patternType="solid">
          <fgColor indexed="64"/>
          <bgColor rgb="FF003057"/>
        </patternFill>
      </fill>
      <alignment horizontal="general" vertical="bottom" textRotation="0" wrapText="0" indent="0" justifyLastLine="0" shrinkToFit="1" readingOrder="0"/>
      <border diagonalUp="0" diagonalDown="0" outline="0">
        <left style="thin">
          <color rgb="FF003057"/>
        </left>
        <right style="thin">
          <color rgb="FF003057"/>
        </right>
        <top/>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F9CCDB"/>
        </patternFill>
      </fill>
      <border diagonalUp="0" diagonalDown="0">
        <left style="thin">
          <color rgb="FF003057"/>
        </left>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F9CCDB"/>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F9CCDB"/>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F9CCDB"/>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F9CCDB"/>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right"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right"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rgb="FFCCD6DD"/>
        </patternFill>
      </fill>
      <alignment horizontal="general" vertical="bottom" textRotation="0" wrapText="0" indent="0" justifyLastLine="0" shrinkToFit="1" readingOrder="0"/>
      <border diagonalUp="0" diagonalDown="0">
        <left/>
        <right style="thin">
          <color rgb="FF003057"/>
        </right>
        <top style="thin">
          <color rgb="FF003057"/>
        </top>
        <bottom style="thin">
          <color rgb="FF003057"/>
        </bottom>
        <vertical/>
        <horizontal/>
      </border>
      <protection locked="0" hidden="0"/>
    </dxf>
    <dxf>
      <border outline="0">
        <left style="thin">
          <color rgb="FF003057"/>
        </left>
        <right style="thin">
          <color rgb="FF003057"/>
        </right>
        <top style="thin">
          <color rgb="FF003057"/>
        </top>
        <bottom style="thin">
          <color rgb="FF003057"/>
        </bottom>
      </border>
    </dxf>
    <dxf>
      <font>
        <b val="0"/>
        <i val="0"/>
        <strike val="0"/>
        <condense val="0"/>
        <extend val="0"/>
        <outline val="0"/>
        <shadow val="0"/>
        <u val="none"/>
        <vertAlign val="baseline"/>
        <sz val="10"/>
        <color auto="1"/>
        <name val="Arial"/>
        <family val="2"/>
        <scheme val="none"/>
      </font>
      <fill>
        <patternFill patternType="solid">
          <fgColor indexed="64"/>
          <bgColor rgb="FFF9CCDB"/>
        </patternFill>
      </fill>
      <protection locked="0" hidden="0"/>
    </dxf>
    <dxf>
      <border outline="0">
        <bottom style="thin">
          <color rgb="FF003057"/>
        </bottom>
      </border>
    </dxf>
    <dxf>
      <font>
        <b val="0"/>
        <i val="0"/>
        <strike val="0"/>
        <condense val="0"/>
        <extend val="0"/>
        <outline val="0"/>
        <shadow val="0"/>
        <u val="none"/>
        <vertAlign val="baseline"/>
        <sz val="10"/>
        <color theme="6"/>
        <name val="Arial"/>
        <family val="2"/>
        <scheme val="none"/>
      </font>
      <fill>
        <patternFill patternType="solid">
          <fgColor indexed="64"/>
          <bgColor theme="6"/>
        </patternFill>
      </fill>
      <border diagonalUp="0" diagonalDown="0" outline="0">
        <left style="thin">
          <color rgb="FF003057"/>
        </left>
        <right style="thin">
          <color rgb="FF003057"/>
        </right>
        <top/>
        <bottom/>
      </border>
      <protection locked="0" hidden="0"/>
    </dxf>
    <dxf>
      <font>
        <b val="0"/>
        <i val="0"/>
        <strike val="0"/>
        <condense val="0"/>
        <extend val="0"/>
        <outline val="0"/>
        <shadow val="0"/>
        <u val="none"/>
        <vertAlign val="baseline"/>
        <sz val="11"/>
        <color theme="1"/>
        <name val="Arial"/>
        <family val="2"/>
        <scheme val="minor"/>
      </font>
      <numFmt numFmtId="3" formatCode="#,##0"/>
      <fill>
        <patternFill patternType="solid">
          <fgColor indexed="64"/>
          <bgColor rgb="FFFFCC99"/>
        </patternFill>
      </fill>
      <alignment horizontal="left" vertical="bottom" textRotation="0" wrapText="0" indent="0" justifyLastLine="0" shrinkToFit="0" readingOrder="0"/>
      <border diagonalUp="0" diagonalDown="0" outline="0">
        <left style="thin">
          <color rgb="FF7F7F7F"/>
        </left>
        <right style="thin">
          <color rgb="FF7F7F7F"/>
        </right>
        <top/>
        <bottom/>
      </border>
      <protection locked="1" hidden="1"/>
    </dxf>
    <dxf>
      <font>
        <strike val="0"/>
        <outline val="0"/>
        <shadow val="0"/>
        <u val="none"/>
        <vertAlign val="baseline"/>
        <sz val="11"/>
        <color rgb="FFCCD6DD"/>
        <name val="Arial"/>
        <family val="2"/>
        <scheme val="minor"/>
      </font>
      <fill>
        <patternFill patternType="solid">
          <fgColor indexed="64"/>
          <bgColor rgb="FF003057"/>
        </patternFill>
      </fill>
    </dxf>
    <dxf>
      <font>
        <b val="0"/>
        <i val="0"/>
        <strike val="0"/>
        <condense val="0"/>
        <extend val="0"/>
        <outline val="0"/>
        <shadow val="0"/>
        <u val="none"/>
        <vertAlign val="baseline"/>
        <sz val="11"/>
        <color theme="1"/>
        <name val="Arial"/>
        <family val="2"/>
        <scheme val="minor"/>
      </font>
      <fill>
        <patternFill patternType="solid">
          <fgColor indexed="64"/>
          <bgColor rgb="FFFFCC99"/>
        </patternFill>
      </fill>
      <alignment horizontal="left" vertical="bottom" textRotation="0" wrapText="0" indent="0" justifyLastLine="0" shrinkToFit="0" readingOrder="0"/>
      <border diagonalUp="0" diagonalDown="0" outline="0">
        <left style="thin">
          <color rgb="FF7F7F7F"/>
        </left>
        <right style="thin">
          <color rgb="FF7F7F7F"/>
        </right>
        <top/>
        <bottom/>
      </border>
      <protection locked="1" hidden="1"/>
    </dxf>
    <dxf>
      <font>
        <strike val="0"/>
        <outline val="0"/>
        <shadow val="0"/>
        <u val="none"/>
        <vertAlign val="baseline"/>
        <sz val="11"/>
        <color rgb="FFCCD6DD"/>
        <name val="Arial"/>
        <family val="2"/>
        <scheme val="minor"/>
      </font>
      <fill>
        <patternFill patternType="solid">
          <fgColor indexed="64"/>
          <bgColor rgb="FF003057"/>
        </patternFill>
      </fill>
    </dxf>
    <dxf>
      <font>
        <b val="0"/>
        <i val="0"/>
        <strike val="0"/>
        <condense val="0"/>
        <extend val="0"/>
        <outline val="0"/>
        <shadow val="0"/>
        <u val="none"/>
        <vertAlign val="baseline"/>
        <sz val="11"/>
        <color theme="1"/>
        <name val="Arial"/>
        <family val="2"/>
        <scheme val="minor"/>
      </font>
      <fill>
        <patternFill patternType="solid">
          <fgColor indexed="64"/>
          <bgColor rgb="FFFFCC99"/>
        </patternFill>
      </fill>
      <alignment horizontal="left" vertical="bottom" textRotation="0" wrapText="0" indent="0" justifyLastLine="0" shrinkToFit="0" readingOrder="0"/>
      <border diagonalUp="0" diagonalDown="0" outline="0">
        <left style="thin">
          <color theme="1"/>
        </left>
        <right style="thin">
          <color rgb="FF7F7F7F"/>
        </right>
        <top/>
        <bottom/>
      </border>
      <protection locked="1" hidden="1"/>
    </dxf>
    <dxf>
      <font>
        <strike val="0"/>
        <outline val="0"/>
        <shadow val="0"/>
        <u val="none"/>
        <vertAlign val="baseline"/>
        <sz val="11"/>
        <color rgb="FFCCD6DD"/>
        <name val="Arial"/>
        <family val="2"/>
        <scheme val="minor"/>
      </font>
      <fill>
        <patternFill patternType="solid">
          <fgColor indexed="64"/>
          <bgColor rgb="FF003057"/>
        </patternFill>
      </fill>
    </dxf>
    <dxf>
      <font>
        <b val="0"/>
        <i val="0"/>
        <strike val="0"/>
        <condense val="0"/>
        <extend val="0"/>
        <outline val="0"/>
        <shadow val="0"/>
        <u val="none"/>
        <vertAlign val="baseline"/>
        <sz val="11"/>
        <color rgb="FFCCD6DD"/>
        <name val="Arial"/>
        <family val="2"/>
        <scheme val="minor"/>
      </font>
      <fill>
        <patternFill patternType="solid">
          <fgColor indexed="64"/>
          <bgColor rgb="FF003057"/>
        </patternFill>
      </fill>
      <alignment horizontal="left" vertical="bottom" textRotation="0" wrapText="0" indent="0" justifyLastLine="0" shrinkToFit="0" readingOrder="0"/>
      <border diagonalUp="0" diagonalDown="0" outline="0">
        <left style="thin">
          <color theme="1"/>
        </left>
        <right style="thin">
          <color theme="1"/>
        </right>
        <top/>
        <bottom/>
      </border>
    </dxf>
    <dxf>
      <font>
        <strike val="0"/>
        <outline val="0"/>
        <shadow val="0"/>
        <u val="none"/>
        <vertAlign val="baseline"/>
        <sz val="11"/>
        <color rgb="FFCCD6DD"/>
        <name val="Arial"/>
        <family val="2"/>
        <scheme val="minor"/>
      </font>
      <fill>
        <patternFill patternType="solid">
          <fgColor indexed="64"/>
          <bgColor rgb="FF003057"/>
        </patternFill>
      </fill>
    </dxf>
    <dxf>
      <font>
        <strike val="0"/>
        <outline val="0"/>
        <shadow val="0"/>
        <u val="none"/>
        <vertAlign val="baseline"/>
        <sz val="11"/>
        <color rgb="FFCCD6DD"/>
        <name val="Arial"/>
        <family val="2"/>
        <scheme val="minor"/>
      </font>
      <fill>
        <patternFill patternType="solid">
          <fgColor indexed="64"/>
          <bgColor rgb="FF003057"/>
        </patternFill>
      </fill>
    </dxf>
    <dxf>
      <font>
        <strike val="0"/>
        <outline val="0"/>
        <shadow val="0"/>
        <u val="none"/>
        <vertAlign val="baseline"/>
        <sz val="11"/>
        <color rgb="FFCCD6DD"/>
        <name val="Arial"/>
        <family val="2"/>
        <scheme val="minor"/>
      </font>
      <fill>
        <patternFill patternType="solid">
          <fgColor indexed="64"/>
          <bgColor rgb="FF003057"/>
        </patternFill>
      </fill>
    </dxf>
    <dxf>
      <font>
        <strike val="0"/>
        <outline val="0"/>
        <shadow val="0"/>
        <u val="none"/>
        <vertAlign val="baseline"/>
        <sz val="11"/>
        <color rgb="FFCCD6DD"/>
        <name val="Arial"/>
        <family val="2"/>
        <scheme val="minor"/>
      </font>
      <fill>
        <patternFill patternType="solid">
          <fgColor indexed="64"/>
          <bgColor rgb="FF003057"/>
        </patternFill>
      </fill>
    </dxf>
    <dxf>
      <font>
        <b val="0"/>
        <i val="0"/>
        <strike val="0"/>
        <condense val="0"/>
        <extend val="0"/>
        <outline val="0"/>
        <shadow val="0"/>
        <u val="none"/>
        <vertAlign val="baseline"/>
        <sz val="10"/>
        <color rgb="FFCCD6DD"/>
        <name val="Arial"/>
        <family val="2"/>
        <scheme val="none"/>
      </font>
      <numFmt numFmtId="166" formatCode="_ * #,##0_ ;_ * \-#,##0_ ;_ * &quot;-&quot;??_ ;_ @_ "/>
      <fill>
        <patternFill patternType="solid">
          <fgColor indexed="64"/>
          <bgColor rgb="FF003057"/>
        </patternFill>
      </fill>
      <border diagonalUp="0" diagonalDown="0">
        <left style="thin">
          <color rgb="FF003057"/>
        </left>
        <right/>
        <top style="thin">
          <color rgb="FFCCD6DD"/>
        </top>
        <bottom style="thin">
          <color rgb="FFCCD6DD"/>
        </bottom>
        <vertical/>
        <horizontal/>
      </border>
      <protection locked="1" hidden="1"/>
    </dxf>
    <dxf>
      <font>
        <b val="0"/>
        <i val="0"/>
        <strike val="0"/>
        <condense val="0"/>
        <extend val="0"/>
        <outline val="0"/>
        <shadow val="0"/>
        <u val="none"/>
        <vertAlign val="baseline"/>
        <sz val="10"/>
        <color rgb="FF003057"/>
        <name val="Arial"/>
        <family val="2"/>
        <scheme val="none"/>
      </font>
      <numFmt numFmtId="166" formatCode="_ * #,##0_ ;_ * \-#,##0_ ;_ * &quot;-&quot;??_ ;_ @_ "/>
      <fill>
        <patternFill patternType="solid">
          <fgColor indexed="64"/>
          <bgColor rgb="FF003057"/>
        </patternFill>
      </fill>
      <border diagonalUp="0" diagonalDown="0" outline="0">
        <left style="thin">
          <color rgb="FF003057"/>
        </left>
        <right/>
        <top style="thin">
          <color rgb="FFCCD6DD"/>
        </top>
        <bottom style="thin">
          <color rgb="FFCCD6DD"/>
        </bottom>
      </border>
      <protection locked="1" hidden="1"/>
    </dxf>
    <dxf>
      <font>
        <b val="0"/>
        <i val="0"/>
        <strike val="0"/>
        <condense val="0"/>
        <extend val="0"/>
        <outline val="0"/>
        <shadow val="0"/>
        <u val="none"/>
        <vertAlign val="baseline"/>
        <sz val="10"/>
        <color theme="1"/>
        <name val="Arial"/>
        <family val="2"/>
        <scheme val="none"/>
      </font>
      <numFmt numFmtId="169" formatCode="0.0"/>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rgb="FF003057"/>
        <name val="Arial"/>
        <family val="2"/>
        <scheme val="none"/>
      </font>
      <numFmt numFmtId="169" formatCode="0.0"/>
      <fill>
        <patternFill patternType="solid">
          <fgColor indexed="64"/>
          <bgColor rgb="FF003057"/>
        </patternFill>
      </fill>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theme="1"/>
        <name val="Arial"/>
        <family val="2"/>
        <scheme val="none"/>
      </font>
      <numFmt numFmtId="166" formatCode="_ * #,##0_ ;_ * \-#,##0_ ;_ * &quot;-&quot;??_ ;_ @_ "/>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rgb="FF003057"/>
        <name val="Arial"/>
        <family val="2"/>
        <scheme val="none"/>
      </font>
      <numFmt numFmtId="166" formatCode="_ * #,##0_ ;_ * \-#,##0_ ;_ * &quot;-&quot;??_ ;_ @_ "/>
      <fill>
        <patternFill patternType="solid">
          <fgColor indexed="64"/>
          <bgColor rgb="FF003057"/>
        </patternFill>
      </fill>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theme="1"/>
        <name val="Arial"/>
        <family val="2"/>
        <scheme val="none"/>
      </font>
      <numFmt numFmtId="166" formatCode="_ * #,##0_ ;_ * \-#,##0_ ;_ * &quot;-&quot;??_ ;_ @_ "/>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rgb="FF003057"/>
        <name val="Arial"/>
        <family val="2"/>
        <scheme val="none"/>
      </font>
      <numFmt numFmtId="166" formatCode="_ * #,##0_ ;_ * \-#,##0_ ;_ * &quot;-&quot;??_ ;_ @_ "/>
      <fill>
        <patternFill patternType="solid">
          <fgColor indexed="64"/>
          <bgColor rgb="FF003057"/>
        </patternFill>
      </fill>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003057"/>
        </patternFill>
      </fill>
      <border diagonalUp="0" diagonalDown="0" outline="0">
        <left style="thin">
          <color rgb="FF003057"/>
        </left>
        <right style="thin">
          <color rgb="FF003057"/>
        </right>
        <top style="thin">
          <color rgb="FF003057"/>
        </top>
        <bottom style="thin">
          <color rgb="FF003057"/>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border diagonalUp="0" diagonalDown="0">
        <left/>
        <right style="thin">
          <color rgb="FF003057"/>
        </right>
        <top style="thin">
          <color rgb="FF003057"/>
        </top>
        <bottom style="thin">
          <color rgb="FF003057"/>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003057"/>
        </patternFill>
      </fill>
      <border diagonalUp="0" diagonalDown="0" outline="0">
        <left/>
        <right style="thin">
          <color rgb="FF003057"/>
        </right>
        <top style="thin">
          <color rgb="FF003057"/>
        </top>
        <bottom style="thin">
          <color rgb="FF003057"/>
        </bottom>
      </border>
      <protection locked="0" hidden="0"/>
    </dxf>
    <dxf>
      <border outline="0">
        <left style="thin">
          <color rgb="FF003057"/>
        </left>
        <right style="thin">
          <color rgb="FFCCD6DD"/>
        </right>
      </border>
    </dxf>
    <dxf>
      <font>
        <b val="0"/>
        <i val="0"/>
        <strike val="0"/>
        <condense val="0"/>
        <extend val="0"/>
        <outline val="0"/>
        <shadow val="0"/>
        <u val="none"/>
        <vertAlign val="baseline"/>
        <sz val="10"/>
        <color theme="1"/>
        <name val="Arial"/>
        <family val="2"/>
        <scheme val="none"/>
      </font>
      <fill>
        <patternFill patternType="solid">
          <fgColor indexed="64"/>
          <bgColor rgb="FFCCD6DD"/>
        </patternFill>
      </fill>
      <protection locked="0" hidden="0"/>
    </dxf>
    <dxf>
      <font>
        <strike val="0"/>
        <outline val="0"/>
        <shadow val="0"/>
        <u val="none"/>
        <vertAlign val="baseline"/>
        <sz val="10"/>
        <color rgb="FF003057"/>
        <name val="Arial"/>
        <family val="2"/>
        <scheme val="none"/>
      </font>
      <fill>
        <patternFill patternType="solid">
          <fgColor indexed="64"/>
          <bgColor rgb="FF003057"/>
        </patternFill>
      </fill>
    </dxf>
    <dxf>
      <font>
        <b val="0"/>
        <i val="0"/>
        <strike val="0"/>
        <condense val="0"/>
        <extend val="0"/>
        <outline val="0"/>
        <shadow val="0"/>
        <u val="none"/>
        <vertAlign val="baseline"/>
        <sz val="11"/>
        <color rgb="FFCCD6DD"/>
        <name val="Arial"/>
        <family val="2"/>
        <scheme val="minor"/>
      </font>
      <numFmt numFmtId="167" formatCode="0.0%"/>
      <fill>
        <patternFill patternType="solid">
          <fgColor indexed="64"/>
          <bgColor rgb="FF003057"/>
        </patternFill>
      </fill>
      <alignment horizontal="general" vertical="bottom" textRotation="0" wrapText="0" indent="0" justifyLastLine="0" shrinkToFit="0" readingOrder="0"/>
      <border diagonalUp="0" diagonalDown="0">
        <left style="thin">
          <color rgb="FFCCD6DD"/>
        </left>
        <right style="thin">
          <color rgb="FFCCD6DD"/>
        </right>
        <top style="thin">
          <color rgb="FFCCD6DD"/>
        </top>
        <bottom style="thin">
          <color rgb="FFCCD6DD"/>
        </bottom>
        <vertical/>
        <horizontal/>
      </border>
    </dxf>
    <dxf>
      <font>
        <b val="0"/>
        <i val="0"/>
        <strike val="0"/>
        <condense val="0"/>
        <extend val="0"/>
        <outline val="0"/>
        <shadow val="0"/>
        <u val="none"/>
        <vertAlign val="baseline"/>
        <sz val="11"/>
        <color rgb="FFCCD6DD"/>
        <name val="Arial"/>
        <family val="2"/>
        <scheme val="minor"/>
      </font>
      <fill>
        <patternFill patternType="solid">
          <fgColor indexed="64"/>
          <bgColor rgb="FF003057"/>
        </patternFill>
      </fill>
      <border diagonalUp="0" diagonalDown="0">
        <left/>
        <right style="thin">
          <color rgb="FFCCD6DD"/>
        </right>
        <top style="thin">
          <color rgb="FFCCD6DD"/>
        </top>
        <bottom style="thin">
          <color rgb="FFCCD6DD"/>
        </bottom>
        <vertical/>
        <horizontal/>
      </border>
    </dxf>
    <dxf>
      <font>
        <b val="0"/>
        <i val="0"/>
        <strike val="0"/>
        <condense val="0"/>
        <extend val="0"/>
        <outline val="0"/>
        <shadow val="0"/>
        <u val="none"/>
        <vertAlign val="baseline"/>
        <sz val="10"/>
        <color rgb="FF003057"/>
        <name val="Arial"/>
        <family val="2"/>
        <scheme val="none"/>
      </font>
      <fill>
        <patternFill patternType="solid">
          <fgColor indexed="64"/>
          <bgColor rgb="FF003057"/>
        </patternFill>
      </fill>
      <border diagonalUp="0" diagonalDown="0">
        <left style="thin">
          <color rgb="FF003057"/>
        </left>
        <right/>
        <top style="thin">
          <color rgb="FFCCD6DD"/>
        </top>
        <bottom style="thin">
          <color rgb="FFCCD6DD"/>
        </bottom>
        <vertical/>
        <horizontal/>
      </border>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numFmt numFmtId="166" formatCode="_ * #,##0_ ;_ * \-#,##0_ ;_ * &quot;-&quot;??_ ;_ @_ "/>
      <fill>
        <patternFill patternType="solid">
          <fgColor indexed="64"/>
          <bgColor rgb="FFCCD6DD"/>
        </patternFill>
      </fill>
      <alignment horizontal="general"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1"/>
        <color rgb="FF003057"/>
        <name val="Arial"/>
        <family val="2"/>
        <scheme val="minor"/>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strike val="0"/>
        <outline val="0"/>
        <shadow val="0"/>
        <u val="none"/>
        <vertAlign val="baseline"/>
        <color rgb="FF003057"/>
        <name val="Arial"/>
        <family val="2"/>
      </font>
      <fill>
        <patternFill patternType="solid">
          <fgColor indexed="64"/>
          <bgColor rgb="FF003057"/>
        </patternFill>
      </fill>
    </dxf>
    <dxf>
      <font>
        <b val="0"/>
        <i val="0"/>
        <strike val="0"/>
        <condense val="0"/>
        <extend val="0"/>
        <outline val="0"/>
        <shadow val="0"/>
        <u val="none"/>
        <vertAlign val="baseline"/>
        <sz val="11"/>
        <color rgb="FFCCD6DD"/>
        <name val="Arial"/>
        <family val="2"/>
        <scheme val="minor"/>
      </font>
      <numFmt numFmtId="167" formatCode="0.0%"/>
      <fill>
        <patternFill patternType="solid">
          <fgColor indexed="64"/>
          <bgColor rgb="FF003057"/>
        </patternFill>
      </fill>
      <alignment horizontal="general" vertical="bottom" textRotation="0" wrapText="0" indent="0" justifyLastLine="0" shrinkToFit="0" readingOrder="0"/>
      <border diagonalUp="0" diagonalDown="0">
        <left style="thin">
          <color rgb="FFCCD6DD"/>
        </left>
        <right/>
        <top style="thin">
          <color rgb="FFCCD6DD"/>
        </top>
        <bottom style="thin">
          <color rgb="FFCCD6DD"/>
        </bottom>
        <vertical/>
        <horizontal/>
      </border>
    </dxf>
    <dxf>
      <font>
        <b val="0"/>
        <i val="0"/>
        <strike val="0"/>
        <condense val="0"/>
        <extend val="0"/>
        <outline val="0"/>
        <shadow val="0"/>
        <u val="none"/>
        <vertAlign val="baseline"/>
        <sz val="11"/>
        <color rgb="FFCCD6DD"/>
        <name val="Arial"/>
        <family val="2"/>
        <scheme val="minor"/>
      </font>
      <fill>
        <patternFill patternType="solid">
          <fgColor indexed="64"/>
          <bgColor rgb="FF003057"/>
        </patternFill>
      </fill>
      <border diagonalUp="0" diagonalDown="0">
        <left/>
        <right style="thin">
          <color rgb="FFCCD6DD"/>
        </right>
        <top style="thin">
          <color rgb="FFCCD6DD"/>
        </top>
        <bottom style="thin">
          <color rgb="FFCCD6DD"/>
        </bottom>
        <vertical/>
        <horizontal/>
      </border>
    </dxf>
    <dxf>
      <font>
        <b val="0"/>
        <i val="0"/>
        <strike val="0"/>
        <condense val="0"/>
        <extend val="0"/>
        <outline val="0"/>
        <shadow val="0"/>
        <u val="none"/>
        <vertAlign val="baseline"/>
        <sz val="10"/>
        <color rgb="FF003057"/>
        <name val="Arial"/>
        <family val="2"/>
        <scheme val="none"/>
      </font>
      <fill>
        <patternFill patternType="solid">
          <fgColor indexed="64"/>
          <bgColor rgb="FF003057"/>
        </patternFill>
      </fill>
      <border diagonalUp="0" diagonalDown="0">
        <left style="thin">
          <color rgb="FF003057"/>
        </left>
        <right/>
        <top style="thin">
          <color rgb="FFCCD6DD"/>
        </top>
        <bottom style="thin">
          <color rgb="FFCCD6DD"/>
        </bottom>
        <vertical/>
        <horizontal/>
      </border>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numFmt numFmtId="166" formatCode="_ * #,##0_ ;_ * \-#,##0_ ;_ * &quot;-&quot;??_ ;_ @_ "/>
      <fill>
        <patternFill patternType="solid">
          <fgColor indexed="64"/>
          <bgColor rgb="FFCCD6DD"/>
        </patternFill>
      </fill>
      <alignment horizontal="general"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border diagonalUp="0" diagonalDown="0">
        <left style="thin">
          <color rgb="FF003057"/>
        </left>
        <right style="thin">
          <color rgb="FF003057"/>
        </right>
        <top style="thin">
          <color rgb="FF003057"/>
        </top>
        <bottom/>
        <vertical/>
        <horizontal/>
      </border>
      <protection locked="0" hidden="0"/>
    </dxf>
    <dxf>
      <font>
        <b val="0"/>
        <i val="0"/>
        <strike val="0"/>
        <condense val="0"/>
        <extend val="0"/>
        <outline val="0"/>
        <shadow val="0"/>
        <u val="none"/>
        <vertAlign val="baseline"/>
        <sz val="10"/>
        <color rgb="FF003057"/>
        <name val="Arial"/>
        <family val="2"/>
        <scheme val="none"/>
      </font>
      <fill>
        <patternFill patternType="solid">
          <fgColor indexed="64"/>
          <bgColor rgb="FFCCD6DD"/>
        </patternFill>
      </fill>
      <alignment horizontal="center" vertical="bottom" textRotation="0" wrapText="0" indent="0" justifyLastLine="0" shrinkToFit="0" readingOrder="0"/>
      <border diagonalUp="0" diagonalDown="0">
        <left/>
        <right style="thin">
          <color rgb="FF003057"/>
        </right>
        <top style="thin">
          <color rgb="FF003057"/>
        </top>
        <bottom style="thin">
          <color rgb="FF003057"/>
        </bottom>
        <vertical/>
        <horizontal/>
      </border>
      <protection locked="0" hidden="0"/>
    </dxf>
    <dxf>
      <border outline="0">
        <right style="thin">
          <color rgb="FFCCD6DD"/>
        </right>
      </border>
    </dxf>
    <dxf>
      <font>
        <strike val="0"/>
        <outline val="0"/>
        <shadow val="0"/>
        <vertAlign val="baseline"/>
        <color rgb="FF003057"/>
        <name val="Arial"/>
        <family val="2"/>
      </font>
      <fill>
        <patternFill patternType="solid">
          <fgColor indexed="64"/>
          <bgColor rgb="FF003057"/>
        </patternFill>
      </fill>
    </dxf>
  </dxfs>
  <tableStyles count="0" defaultTableStyle="TableStyleMedium2" defaultPivotStyle="PivotStyleLight16"/>
  <colors>
    <mruColors>
      <color rgb="FF003057"/>
      <color rgb="FFCCD6DD"/>
      <color rgb="FF78BE20"/>
      <color rgb="FFF9CCDB"/>
      <color rgb="FF7F97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409574</xdr:colOff>
      <xdr:row>1</xdr:row>
      <xdr:rowOff>0</xdr:rowOff>
    </xdr:from>
    <xdr:to>
      <xdr:col>9</xdr:col>
      <xdr:colOff>501650</xdr:colOff>
      <xdr:row>4</xdr:row>
      <xdr:rowOff>134057</xdr:rowOff>
    </xdr:to>
    <xdr:pic>
      <xdr:nvPicPr>
        <xdr:cNvPr id="5" name="Billed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3624" y="161925"/>
          <a:ext cx="781051" cy="781051"/>
        </a:xfrm>
        <a:prstGeom prst="rect">
          <a:avLst/>
        </a:prstGeom>
      </xdr:spPr>
    </xdr:pic>
    <xdr:clientData/>
  </xdr:twoCellAnchor>
  <xdr:twoCellAnchor editAs="oneCell">
    <xdr:from>
      <xdr:col>1</xdr:col>
      <xdr:colOff>38557</xdr:colOff>
      <xdr:row>5</xdr:row>
      <xdr:rowOff>47625</xdr:rowOff>
    </xdr:from>
    <xdr:to>
      <xdr:col>3</xdr:col>
      <xdr:colOff>494838</xdr:colOff>
      <xdr:row>5</xdr:row>
      <xdr:rowOff>2693880</xdr:rowOff>
    </xdr:to>
    <xdr:pic>
      <xdr:nvPicPr>
        <xdr:cNvPr id="6" name="Pladsholder til billede 3">
          <a:extLst>
            <a:ext uri="{FF2B5EF4-FFF2-40B4-BE49-F238E27FC236}">
              <a16:creationId xmlns:a16="http://schemas.microsoft.com/office/drawing/2014/main" id="{00000000-0008-0000-0000-000006000000}"/>
            </a:ext>
          </a:extLst>
        </xdr:cNvPr>
        <xdr:cNvPicPr>
          <a:picLocks noGrp="1"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38582" y="990600"/>
          <a:ext cx="3999581" cy="2643080"/>
        </a:xfrm>
        <a:prstGeom prst="round2DiagRect">
          <a:avLst>
            <a:gd name="adj1" fmla="val 0"/>
            <a:gd name="adj2" fmla="val 5438"/>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285750</xdr:colOff>
      <xdr:row>0</xdr:row>
      <xdr:rowOff>142875</xdr:rowOff>
    </xdr:from>
    <xdr:to>
      <xdr:col>12</xdr:col>
      <xdr:colOff>173272</xdr:colOff>
      <xdr:row>4</xdr:row>
      <xdr:rowOff>78299</xdr:rowOff>
    </xdr:to>
    <xdr:pic>
      <xdr:nvPicPr>
        <xdr:cNvPr id="2" name="Billed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38000" y="142875"/>
          <a:ext cx="781051" cy="7778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1266824</xdr:colOff>
      <xdr:row>0</xdr:row>
      <xdr:rowOff>155575</xdr:rowOff>
    </xdr:from>
    <xdr:to>
      <xdr:col>7</xdr:col>
      <xdr:colOff>330583</xdr:colOff>
      <xdr:row>4</xdr:row>
      <xdr:rowOff>134712</xdr:rowOff>
    </xdr:to>
    <xdr:pic>
      <xdr:nvPicPr>
        <xdr:cNvPr id="2" name="Bille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85699" y="155575"/>
          <a:ext cx="781434" cy="7778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438150</xdr:colOff>
      <xdr:row>1</xdr:row>
      <xdr:rowOff>28575</xdr:rowOff>
    </xdr:from>
    <xdr:to>
      <xdr:col>8</xdr:col>
      <xdr:colOff>1219584</xdr:colOff>
      <xdr:row>4</xdr:row>
      <xdr:rowOff>130162</xdr:rowOff>
    </xdr:to>
    <xdr:pic>
      <xdr:nvPicPr>
        <xdr:cNvPr id="2" name="Billed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30213" y="195263"/>
          <a:ext cx="781434" cy="781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266700</xdr:colOff>
      <xdr:row>0</xdr:row>
      <xdr:rowOff>47625</xdr:rowOff>
    </xdr:from>
    <xdr:to>
      <xdr:col>8</xdr:col>
      <xdr:colOff>1047751</xdr:colOff>
      <xdr:row>4</xdr:row>
      <xdr:rowOff>47626</xdr:rowOff>
    </xdr:to>
    <xdr:pic>
      <xdr:nvPicPr>
        <xdr:cNvPr id="2" name="Billed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925" y="47625"/>
          <a:ext cx="781051" cy="78105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EACF9C-8A28-4CBF-A065-6426EBDB2070}" name="Ordinary_description" displayName="Ordinary_description" ref="C65:L110" totalsRowShown="0" headerRowDxfId="120" tableBorderDxfId="119">
  <autoFilter ref="C65:L110" xr:uid="{1FEACF9C-8A28-4CBF-A065-6426EBDB20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2" xr3:uid="{8C423394-FAE8-4921-8E44-AF5ACECD3CDD}" name="Column2" dataDxfId="118"/>
    <tableColumn id="3" xr3:uid="{5D4CFF53-33C4-4236-9B8C-274139393FA0}" name="Kolonne3" dataDxfId="117"/>
    <tableColumn id="4" xr3:uid="{DA62FDAB-A554-475A-903C-52F9D5E20A43}" name="Kolonne4" dataDxfId="116"/>
    <tableColumn id="5" xr3:uid="{93E718D3-07FB-4A61-80AD-E8906FB3D5B6}" name="Kolonne5" dataDxfId="115"/>
    <tableColumn id="6" xr3:uid="{71387D7A-78E7-4BFA-8AD4-9B4BC156F4F4}" name="Kolonne6" dataDxfId="114"/>
    <tableColumn id="7" xr3:uid="{5A555AC6-91E8-414F-99D2-47E65DE0A41E}" name="Kolonne7" dataDxfId="113"/>
    <tableColumn id="8" xr3:uid="{DBCDDC47-F5E7-4B68-88FA-5D8365FDD13C}" name="Kolonne8" dataDxfId="112"/>
    <tableColumn id="9" xr3:uid="{4B8BB6F3-B512-4A2F-AF89-7F7389E52126}" name="Kolonne9" dataDxfId="111"/>
    <tableColumn id="10" xr3:uid="{4A130DDA-BC20-4F47-BD8F-8996A5F9692F}" name="Kolonne10" dataDxfId="110"/>
    <tableColumn id="11" xr3:uid="{1A3F2249-1C72-4621-9988-E4231B6C98B3}" name="Kolonne11" dataDxfId="10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CFB32E0-2303-4700-B247-B3B988C6703A}" name="ConsumptionCleaningProduct" displayName="ConsumptionCleaningProduct" ref="J2:L8" headerRowDxfId="9" dataDxfId="8">
  <autoFilter ref="J2:L8" xr:uid="{6CFB32E0-2303-4700-B247-B3B988C6703A}"/>
  <tableColumns count="3">
    <tableColumn id="1" xr3:uid="{C6CC1583-18AE-4C0C-95DE-46FCB0E0DBB2}" name="Points" totalsRowLabel="Total" dataDxfId="7"/>
    <tableColumn id="2" xr3:uid="{C7B3EC11-FB26-4E2E-94A6-35E9317A6D5E}" name="Lower bound Microlitres / m^2" totalsRowFunction="count" dataDxfId="6"/>
    <tableColumn id="3" xr3:uid="{6ABCF8B7-0478-4E51-9B42-CC5878D857BC}" name="Upper bound Microlitres / m^2" dataDxfId="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7E96BF3-175D-4CE1-AC07-0837975F1948}" name="EcolabelledCleaningProducts" displayName="EcolabelledCleaningProducts" ref="N2:P7" headerRowDxfId="4" dataDxfId="3">
  <autoFilter ref="N2:P7" xr:uid="{87E96BF3-175D-4CE1-AC07-0837975F1948}"/>
  <tableColumns count="3">
    <tableColumn id="1" xr3:uid="{CC7A5237-5C59-46B8-8077-C3B34680035E}" name="Points" totalsRowLabel="Total" dataDxfId="2"/>
    <tableColumn id="3" xr3:uid="{8875A74C-C6CC-4C6F-AE30-5A4522BDBF0F}" name="Lower bound %" dataDxfId="1"/>
    <tableColumn id="2" xr3:uid="{233BB04E-DF60-44C5-9058-8BCDB640C8D1}" name="Upper bound %" totalsRowFunction="count"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7E68A9C-F976-4FD7-B581-731E0B755FDC}" name="Window_Description" displayName="Window_Description" ref="C114:L135" totalsRowShown="0" headerRowDxfId="108">
  <autoFilter ref="C114:L135" xr:uid="{B7E68A9C-F976-4FD7-B581-731E0B755F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0F4B8303-4C9A-46BB-B4DE-87B8DFAB974B}" name="Kolonne2" dataDxfId="107"/>
    <tableColumn id="3" xr3:uid="{A6E20A41-9528-44FB-9EC2-A23EAA6AD4B2}" name="Kolonne3" dataDxfId="106"/>
    <tableColumn id="4" xr3:uid="{9E96973C-1A4A-4F9D-9BB0-6A185BFE8D01}" name="Kolonne4" dataDxfId="105"/>
    <tableColumn id="5" xr3:uid="{BB544960-F302-471A-A6C4-3B901AA2D206}" name="Kolonne5" dataDxfId="104"/>
    <tableColumn id="6" xr3:uid="{7D337061-73CC-46EC-8377-1425A3F1AAF1}" name="Kolonne6" dataDxfId="103"/>
    <tableColumn id="7" xr3:uid="{301CAC02-1603-43F9-A0B9-5619BD737934}" name="Kolonne7" dataDxfId="102"/>
    <tableColumn id="8" xr3:uid="{A88EB400-6B8F-4D60-9B60-07E3D0359172}" name="Kolonne8" dataDxfId="101"/>
    <tableColumn id="9" xr3:uid="{7AF8A9C4-995E-4E96-BB66-9901056A87C5}" name="Kolonne9" dataDxfId="100"/>
    <tableColumn id="10" xr3:uid="{605AC88A-3051-4A39-BA18-BA8C00A28E67}" name="Kolonne10" dataDxfId="99"/>
    <tableColumn id="11" xr3:uid="{2E24E7E3-8030-42B0-989A-3CC40A71B457}" name="Kolonne11" dataDxfId="9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D998BA-3F48-4D12-BF3F-71310AF94B36}" name="Square_Metres" displayName="Square_Metres" ref="B16:G511" headerRowCount="0" totalsRowShown="0" headerRowDxfId="97" dataDxfId="96" tableBorderDxfId="95">
  <tableColumns count="6">
    <tableColumn id="1" xr3:uid="{6232C9DF-2211-4833-942F-003D3ACD7F42}" name="Kolonne1" headerRowDxfId="94" dataDxfId="93"/>
    <tableColumn id="2" xr3:uid="{C84808EC-616D-435E-9948-2A4C60EF822D}" name="Kolonne2" headerRowDxfId="92" dataDxfId="91"/>
    <tableColumn id="3" xr3:uid="{137637B3-4DB2-43C1-BCE7-3854C0D7E3BF}" name="Kolonne3" headerRowDxfId="90" dataDxfId="89"/>
    <tableColumn id="4" xr3:uid="{B8D80E84-7E16-4DB3-8851-AC0E9028C008}" name="Kolonne4" headerRowDxfId="88" dataDxfId="87"/>
    <tableColumn id="5" xr3:uid="{F9210001-65E7-41EF-B691-7425EC7328CF}" name="Kolonne5" headerRowDxfId="86" dataDxfId="85"/>
    <tableColumn id="6" xr3:uid="{C554BA40-453C-4029-88DD-DD049084E7C2}" name="Kolonne6" headerRowDxfId="84" dataDxfId="83">
      <calculatedColumnFormula>+IF(D16*E16=0,F16*330000,D16*E16)</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913CBA-EADD-42A8-B802-98DC5765282A}" name="ConvertionTable" displayName="ConvertionTable" ref="F10:I13" headerRowDxfId="82" dataDxfId="81" totalsRowDxfId="80">
  <autoFilter ref="F10:I13" xr:uid="{BC913CBA-EADD-42A8-B802-98DC5765282A}">
    <filterColumn colId="0" hiddenButton="1"/>
    <filterColumn colId="1" hiddenButton="1"/>
    <filterColumn colId="2" hiddenButton="1"/>
    <filterColumn colId="3" hiddenButton="1"/>
  </autoFilter>
  <tableColumns count="4">
    <tableColumn id="1" xr3:uid="{D3A13358-F1BF-4810-9A57-1C54B4794912}" name="Unit" totalsRowLabel="Total" dataDxfId="79" totalsRowDxfId="78"/>
    <tableColumn id="2" xr3:uid="{D4564004-90F6-4F99-B2D1-D37497EC829C}" name="Convertion to Liters" dataDxfId="77" totalsRowDxfId="76"/>
    <tableColumn id="3" xr3:uid="{8689C347-2A01-4328-B7A0-E2E3FFB72F29}" name="Convertion to Milliliters" dataDxfId="75" totalsRowDxfId="74"/>
    <tableColumn id="4" xr3:uid="{483AF2D9-0B81-4F1B-A851-2F5C3825A2D8}" name="Convertion to Microliters" totalsRowFunction="sum" dataDxfId="73" totalsRowDxfId="72"/>
  </tableColumns>
  <tableStyleInfo name="TableStyleMedium11"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3F9B73-252D-4218-BD20-F7242F1F9FD2}" name="Chem_Clean" displayName="Chem_Clean" ref="B17:P169" totalsRowShown="0" headerRowDxfId="71" dataDxfId="69" headerRowBorderDxfId="70" tableBorderDxfId="68">
  <autoFilter ref="B17:P169" xr:uid="{923F9B73-252D-4218-BD20-F7242F1F9F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93BD489C-075B-4BFA-B6A1-FAF2EB12E9B5}" name="Kolonne1" dataDxfId="67"/>
    <tableColumn id="2" xr3:uid="{40D40080-CEBC-4656-8F84-6002DF28737F}" name="Kolonne2" dataDxfId="66"/>
    <tableColumn id="3" xr3:uid="{32C4EA6D-E855-44D1-B55A-15BB5DD1C9EC}" name="Kolonne3" dataDxfId="65"/>
    <tableColumn id="4" xr3:uid="{0DD9F078-C693-404C-8A17-9F290C52E6FA}" name="Kolonne4" dataDxfId="64"/>
    <tableColumn id="5" xr3:uid="{0016757F-B057-47E5-A02A-17AF6D758786}" name="Column2" dataDxfId="63"/>
    <tableColumn id="6" xr3:uid="{A40096E1-77B0-4130-9C4B-3AFCDD1AB2D9}" name="Kolonne6" dataDxfId="62"/>
    <tableColumn id="7" xr3:uid="{3DBC3B1F-6A5D-45D0-8E87-D1E95C8EE9DB}" name="Kolonne7" dataDxfId="61"/>
    <tableColumn id="8" xr3:uid="{2CFB323B-DC6C-453E-8B70-6FAEA56040F0}" name="Column1" dataDxfId="60"/>
    <tableColumn id="9" xr3:uid="{ED33FEBF-EDB5-4078-8001-31C839C60444}" name="Kolonne9" dataDxfId="59"/>
    <tableColumn id="10" xr3:uid="{C187C91F-8265-4C57-B287-A59AD5E5360D}" name="Kolonne10" dataDxfId="58"/>
    <tableColumn id="11" xr3:uid="{9D9F9266-07EF-49A7-8425-5E1900CC3E23}" name="Kolonne11" dataDxfId="57"/>
    <tableColumn id="12" xr3:uid="{0F14D790-4E35-4110-83B5-3D23C01343DA}" name="Kolonne12" dataDxfId="56"/>
    <tableColumn id="13" xr3:uid="{6D09A580-852D-4AD8-BEBC-F61D062E88AC}" name="Kolonne13" dataDxfId="55"/>
    <tableColumn id="14" xr3:uid="{6B73D98C-99D2-4EAC-832D-F254F45354AB}" name="Kolonne14" dataDxfId="54"/>
    <tableColumn id="15" xr3:uid="{7042F1E0-24E9-424D-97D5-C37CF2FF1CC7}" name="Kolonne15" dataDxfId="5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1FAD4BD-14CC-416C-A99A-2A3883AAA224}" name="Chem_External" displayName="Chem_External" ref="B188:K200" totalsRowShown="0" headerRowDxfId="52" dataDxfId="50" headerRowBorderDxfId="51" tableBorderDxfId="49" totalsRowBorderDxfId="48">
  <autoFilter ref="B188:K200" xr:uid="{B1FAD4BD-14CC-416C-A99A-2A3883AAA22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C4EF2DD-4467-463E-9190-35B660624950}" name="Kolonne1" dataDxfId="47"/>
    <tableColumn id="2" xr3:uid="{0A84D0EB-8088-4752-8907-797809BE8A67}" name="Kolonne2" dataDxfId="46"/>
    <tableColumn id="3" xr3:uid="{3E91EBD2-316C-4424-A7CF-9D7803850AF8}" name="Kolonne3" dataDxfId="45"/>
    <tableColumn id="4" xr3:uid="{2BF46F07-1914-471D-9130-7B3B0A385566}" name="Kolonne4" dataDxfId="44"/>
    <tableColumn id="5" xr3:uid="{23070120-A8B9-40AA-AC54-8E9C5A55CA6F}" name="Kolonne5" dataDxfId="43"/>
    <tableColumn id="6" xr3:uid="{A0829090-C2CC-490A-A157-B7C731B84381}" name="Kolonne6" dataDxfId="42"/>
    <tableColumn id="7" xr3:uid="{18BE03DE-2C4A-480E-B7D8-1F6E6759DBA3}" name="Kolonne7" dataDxfId="41"/>
    <tableColumn id="8" xr3:uid="{39986216-EAC1-4081-8E80-91B652E3E926}" name="Kolonne8" dataDxfId="40"/>
    <tableColumn id="9" xr3:uid="{3AA82E63-BCD1-44AA-A291-E54883E623B7}" name="Kolonne9" dataDxfId="39"/>
    <tableColumn id="10" xr3:uid="{E59BDB35-1B0C-4F20-90A9-EF0F06635C3B}" name="Kolonne10" dataDxfId="3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6EC892-5E2B-4A62-A07E-F89CDDC81EEC}" name="External_laundries" displayName="External_laundries" ref="B176:H180" headerRowCount="0" totalsRowShown="0" headerRowDxfId="37" dataDxfId="36" tableBorderDxfId="35">
  <tableColumns count="7">
    <tableColumn id="1" xr3:uid="{5F43B312-9B11-4F18-A6F7-15CA7791CCB4}" name="Kolonne1" headerRowDxfId="34" dataDxfId="33"/>
    <tableColumn id="2" xr3:uid="{7CE80970-85E6-4614-8EF8-7B4587D24BC8}" name="Kolonne2" headerRowDxfId="32" dataDxfId="31"/>
    <tableColumn id="3" xr3:uid="{A5B03012-166E-4CFD-80D9-4F04DCFDA22A}" name="Kolonne3" headerRowDxfId="30" dataDxfId="29"/>
    <tableColumn id="4" xr3:uid="{D9D9E1B8-D9C8-4174-A239-F45EE5E16102}" name="Kolonne4" headerRowDxfId="28" dataDxfId="27"/>
    <tableColumn id="5" xr3:uid="{3F72BF3E-CDA7-4066-B280-C75F2CE77A37}" name="Kolonne5" headerRowDxfId="26" dataDxfId="25"/>
    <tableColumn id="6" xr3:uid="{9A71CD10-326A-45C0-9127-F44AAB1BE7DC}" name="Kolonne6" headerRowDxfId="24" dataDxfId="23"/>
    <tableColumn id="7" xr3:uid="{26A40BAC-8A40-43DC-BD6D-656035313BA0}" name="Kolonne7" headerRowDxfId="22" dataDxfId="21">
      <calculatedColumnFormula>(F176*11)/1000</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DFBC817-9F33-4798-8DA7-8D2B89CC3F09}" name="Vehicles_Normal_Cleaning" displayName="Vehicles_Normal_Cleaning" ref="B11:J129" totalsRowShown="0" headerRowDxfId="20" tableBorderDxfId="19">
  <autoFilter ref="B11:J129" xr:uid="{2DFBC817-9F33-4798-8DA7-8D2B89CC3F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201E610-D881-442E-94F6-51AEC620B10E}" name="Kolonne1" dataDxfId="18"/>
    <tableColumn id="2" xr3:uid="{D7B739DF-5158-45C6-A946-D8E40090FE57}" name="Kolonne2" dataDxfId="17"/>
    <tableColumn id="3" xr3:uid="{C25387F3-E6DE-4584-B13C-4E2FF933BFB9}" name="Kolonne3" dataDxfId="16"/>
    <tableColumn id="4" xr3:uid="{E8BB5A03-C0AD-4F7A-910B-A8E01AAAB6F6}" name="Kolonne4" dataDxfId="15"/>
    <tableColumn id="5" xr3:uid="{01E500AC-D2B2-43D8-BE32-761E865A7626}" name="Kolonne5" dataDxfId="14"/>
    <tableColumn id="6" xr3:uid="{436F235E-44D4-43D4-891B-B4EF27C6618B}" name="Kolonne6" dataDxfId="13"/>
    <tableColumn id="7" xr3:uid="{602BCB5E-FD21-4919-8389-176BEEE1AFAF}" name="Kolonne7" dataDxfId="12"/>
    <tableColumn id="8" xr3:uid="{FF9A4571-49F3-486B-B638-D9E63547E605}" name="Kolonne8" dataDxfId="11"/>
    <tableColumn id="9" xr3:uid="{45CF3C6A-B29D-4417-BAB9-3A587FB0D6B3}" name="Kolonne9" dataDxfId="10">
      <calculatedColumnFormula array="1">IFERROR(_xlfn.SWITCH(E12,Opslag!$B$2,Opslag!$H$2,Opslag!$B$3,Opslag!$H$3,Opslag!$B$4,Opslag!$H$4,Opslag!$B$5,Opslag!$H$5,Opslag!$B$6,Opslag!$H$6,Opslag!$B$7,Opslag!$H$7,Opslag!$B$8,Opslag!$H$8) * I12,I12)</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8AF4076-CD64-43C1-B684-29CA5C48DE92}" name="Table12" displayName="Table12" ref="B4:D22" totalsRowShown="0">
  <autoFilter ref="B4:D22" xr:uid="{B8AF4076-CD64-43C1-B684-29CA5C48DE92}"/>
  <tableColumns count="3">
    <tableColumn id="1" xr3:uid="{EAF28C6A-F0DB-46B7-92D4-045DF1A2F67F}" name="Input (Cleaning product)"/>
    <tableColumn id="2" xr3:uid="{2FC421EB-6485-435B-9EA0-3C439BC869CD}" name="Input (Litres)"/>
    <tableColumn id="3" xr3:uid="{620341FD-7E6B-479F-BCCD-B1695D67D623}" name="Input (ecolabled)"/>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Miljømærkning Danmark">
      <a:dk1>
        <a:sysClr val="windowText" lastClr="000000"/>
      </a:dk1>
      <a:lt1>
        <a:sysClr val="window" lastClr="FFFFFF"/>
      </a:lt1>
      <a:dk2>
        <a:srgbClr val="65665C"/>
      </a:dk2>
      <a:lt2>
        <a:srgbClr val="CEB888"/>
      </a:lt2>
      <a:accent1>
        <a:srgbClr val="78BE20"/>
      </a:accent1>
      <a:accent2>
        <a:srgbClr val="B7DD79"/>
      </a:accent2>
      <a:accent3>
        <a:srgbClr val="003057"/>
      </a:accent3>
      <a:accent4>
        <a:srgbClr val="007398"/>
      </a:accent4>
      <a:accent5>
        <a:srgbClr val="E0004D"/>
      </a:accent5>
      <a:accent6>
        <a:srgbClr val="FFC845"/>
      </a:accent6>
      <a:hlink>
        <a:srgbClr val="000000"/>
      </a:hlink>
      <a:folHlink>
        <a:srgbClr val="000000"/>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e)%20Ecolabelled%20products%20and%20services%20(P6)" TargetMode="External"/><Relationship Id="rId13" Type="http://schemas.openxmlformats.org/officeDocument/2006/relationships/hyperlink" Target="http://www.ust.is/einstaklingar/umhverfismerki/svanurinn/" TargetMode="External"/><Relationship Id="rId3"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2%20Checklist%20and%20calculations" TargetMode="External"/><Relationship Id="rId7"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c)%20Transportation%20(O11-O12,%20P3-P4)" TargetMode="External"/><Relationship Id="rId12" Type="http://schemas.openxmlformats.org/officeDocument/2006/relationships/hyperlink" Target="mailto:ansokan@svanen.se" TargetMode="External"/><Relationship Id="rId17" Type="http://schemas.openxmlformats.org/officeDocument/2006/relationships/drawing" Target="../drawings/drawing1.xml"/><Relationship Id="rId2"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1%20Application%20forms" TargetMode="External"/><Relationship Id="rId16" Type="http://schemas.openxmlformats.org/officeDocument/2006/relationships/printerSettings" Target="../printerSettings/printerSettings1.bin"/><Relationship Id="rId1" Type="http://schemas.openxmlformats.org/officeDocument/2006/relationships/hyperlink" Target="mailto:application@ecolabel.dk" TargetMode="External"/><Relationship Id="rId6"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b)%20Chemicals%20(O3-O10,%20P1-P2)" TargetMode="External"/><Relationship Id="rId11" Type="http://schemas.openxmlformats.org/officeDocument/2006/relationships/hyperlink" Target="mailto:info@svanemerket.no" TargetMode="External"/><Relationship Id="rId5"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a)%20m2%20cleaning%20(O2)" TargetMode="External"/><Relationship Id="rId15"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d)%20Consumption%20of%20bags%20(P5)" TargetMode="External"/><Relationship Id="rId10"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g)%20Ethical%20requirements%20(O18-O22)" TargetMode="External"/><Relationship Id="rId4"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 TargetMode="External"/><Relationship Id="rId9" Type="http://schemas.openxmlformats.org/officeDocument/2006/relationships/hyperlink" Target="file://C:\Users\MNI\AppData\Local\Microsoft\Windows\INetCache\Content.Outlook\AppData\Local\Microsoft\Windows\INetCache\AppData\Local\Microsoft\Windows\INetCache\Content.Outlook\AppData\Local\Microsoft\Windows\INetCache\Content.Outlook\AppData\Local\Temp\5a32aa7d-cc5a-4923-9b8e-cbd4dc195eb8_ansokningspaket-_076_stadtjanster-076_svenska%20(5).zip.eb8\Application%20pack%20076%20-%20SV\03%20Documentation\f)%20Cleaning%20quality%20(O14-O17)" TargetMode="External"/><Relationship Id="rId14" Type="http://schemas.openxmlformats.org/officeDocument/2006/relationships/hyperlink" Target="mailto:joutsen@ecolabel.fi"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K24"/>
  <sheetViews>
    <sheetView topLeftCell="A11" zoomScale="90" zoomScaleNormal="90" workbookViewId="0">
      <selection activeCell="A24" sqref="A24:XFD24"/>
    </sheetView>
  </sheetViews>
  <sheetFormatPr defaultColWidth="0" defaultRowHeight="14.25" zeroHeight="1"/>
  <cols>
    <col min="1" max="1" width="2.625" style="9" customWidth="1"/>
    <col min="2" max="6" width="23.25" style="9" customWidth="1"/>
    <col min="7" max="7" width="14.5" style="9" customWidth="1"/>
    <col min="8" max="9" width="9" style="9" customWidth="1"/>
    <col min="10" max="10" width="9.25" style="9" customWidth="1"/>
    <col min="11" max="11" width="9" hidden="1" customWidth="1"/>
    <col min="12" max="16384" width="9" style="9" hidden="1"/>
  </cols>
  <sheetData>
    <row r="1" spans="2:11"/>
    <row r="2" spans="2:11">
      <c r="E2" s="13"/>
      <c r="F2" s="14" t="s">
        <v>0</v>
      </c>
      <c r="G2" s="15" t="s">
        <v>1</v>
      </c>
    </row>
    <row r="3" spans="2:11" s="72" customFormat="1">
      <c r="F3" s="73"/>
      <c r="G3" s="74"/>
      <c r="K3"/>
    </row>
    <row r="4" spans="2:11" s="72" customFormat="1" ht="23.25">
      <c r="B4" s="75" t="str">
        <f>+HLOOKUP(InputLanguage,Language!$B:$G,2,FALSE)</f>
        <v>Nordic Ecolabelling of cleaning services, Gen. 4</v>
      </c>
      <c r="F4" s="165" t="str">
        <f>+HLOOKUP(InputLanguage,Language!$B:$G,236,FALSE)&amp;":"</f>
        <v>Updated:</v>
      </c>
      <c r="G4" s="167">
        <v>42815</v>
      </c>
      <c r="K4"/>
    </row>
    <row r="5" spans="2:11" s="72" customFormat="1">
      <c r="B5" s="76" t="str">
        <f>+HLOOKUP(InputLanguage,Language!$B:$G,32,FALSE)</f>
        <v>- Introduction</v>
      </c>
      <c r="K5"/>
    </row>
    <row r="6" spans="2:11" s="72" customFormat="1" ht="221.25" customHeight="1">
      <c r="F6" s="166"/>
      <c r="K6"/>
    </row>
    <row r="7" spans="2:11" ht="107.25" customHeight="1">
      <c r="B7" s="306" t="str">
        <f>+HLOOKUP(InputLanguage,Language!$B:$G,33,FALSE)</f>
        <v xml:space="preserve">This spreadsheet is used together with the folder structure to structure and send in the documentation related to the application for the Nordic Ecolabel for the product group "076 Cleaning Services". 
Select your preferred language above. 
The folder structure can be downloaded from the homepage of the national ecolabelling organisations as a zip-file. The file is extracted to your own drive to be used for structuring the documentation. After finishing structuring the documentation and filling in this spreadsheet, please zip the folder structure and send it to the the national ecolabelling office where you want to apply. </v>
      </c>
      <c r="C7" s="307"/>
      <c r="D7" s="307"/>
      <c r="E7" s="307"/>
      <c r="F7" s="307"/>
      <c r="G7" s="307"/>
      <c r="H7" s="307"/>
      <c r="I7" s="307"/>
      <c r="J7" s="307"/>
    </row>
    <row r="8" spans="2:11" s="72" customFormat="1">
      <c r="B8" s="76" t="str">
        <f>+HLOOKUP(InputLanguage,Language!$B:$G,58,FALSE)</f>
        <v>Denmark:</v>
      </c>
      <c r="C8" s="76" t="str">
        <f>+HLOOKUP(InputLanguage,Language!$B:$G,59,FALSE)</f>
        <v>Iceland:</v>
      </c>
      <c r="D8" s="76" t="str">
        <f>+HLOOKUP(InputLanguage,Language!$B:$G,60,FALSE)</f>
        <v>Finland:</v>
      </c>
      <c r="E8" s="76" t="str">
        <f>+HLOOKUP(InputLanguage,Language!$B:$G,61,FALSE)</f>
        <v>Norway:</v>
      </c>
      <c r="F8" s="76" t="str">
        <f>+HLOOKUP(InputLanguage,Language!$B:$G,62,FALSE)</f>
        <v>Sweden:</v>
      </c>
      <c r="K8"/>
    </row>
    <row r="9" spans="2:11" s="72" customFormat="1">
      <c r="B9" s="77" t="s">
        <v>2</v>
      </c>
      <c r="C9" s="78" t="s">
        <v>3</v>
      </c>
      <c r="D9" s="79" t="s">
        <v>4</v>
      </c>
      <c r="E9" s="78" t="s">
        <v>5</v>
      </c>
      <c r="F9" s="78" t="s">
        <v>6</v>
      </c>
      <c r="K9"/>
    </row>
    <row r="10" spans="2:11" s="72" customFormat="1">
      <c r="B10" s="80"/>
      <c r="C10" s="76"/>
      <c r="D10" s="76"/>
      <c r="E10" s="76"/>
      <c r="F10" s="76"/>
      <c r="K10"/>
    </row>
    <row r="11" spans="2:11" s="72" customFormat="1">
      <c r="B11" s="77"/>
      <c r="C11" s="76"/>
      <c r="D11" s="76"/>
      <c r="E11" s="76"/>
      <c r="F11" s="76"/>
      <c r="K11"/>
    </row>
    <row r="12" spans="2:11" s="72" customFormat="1" ht="15" thickBot="1">
      <c r="B12" s="81" t="str">
        <f>+HLOOKUP(InputLanguage,Language!$B:$G,91,FALSE)</f>
        <v>Folder name and link</v>
      </c>
      <c r="C12" s="76"/>
      <c r="D12" s="81" t="str">
        <f>+HLOOKUP(InputLanguage,Language!$B:$G,92,FALSE)</f>
        <v>Folder description</v>
      </c>
      <c r="K12"/>
    </row>
    <row r="13" spans="2:11" s="72" customFormat="1" ht="30" customHeight="1" thickBot="1">
      <c r="B13" s="308" t="str">
        <f>+HLOOKUP(InputLanguage,Language!$B:$G,63,FALSE)</f>
        <v>01 Application forms</v>
      </c>
      <c r="C13" s="309"/>
      <c r="D13" s="313" t="str">
        <f>+HLOOKUP(InputLanguage,Language!$B:$G,64,FALSE)</f>
        <v>Contains the application form to be filled in, printed out, signed and uploaded to the folder again.</v>
      </c>
      <c r="E13" s="314"/>
      <c r="F13" s="315"/>
      <c r="G13" s="82"/>
      <c r="H13" s="82"/>
      <c r="I13" s="82"/>
      <c r="J13" s="82"/>
      <c r="K13"/>
    </row>
    <row r="14" spans="2:11" s="72" customFormat="1" ht="30" customHeight="1" thickBot="1">
      <c r="B14" s="308" t="str">
        <f>+HLOOKUP(InputLanguage,Language!$B:$G,65,FALSE)</f>
        <v>02 Checklists and calculations</v>
      </c>
      <c r="C14" s="309"/>
      <c r="D14" s="310" t="str">
        <f>+HLOOKUP(InputLanguage,Language!$B:$G,66,FALSE)</f>
        <v>Where you will find this spreadsheet to be filled in. Dine ovrige beregninger og anden dokumentation lægges i mappe 03.</v>
      </c>
      <c r="E14" s="311"/>
      <c r="F14" s="312"/>
      <c r="K14"/>
    </row>
    <row r="15" spans="2:11" s="72" customFormat="1" ht="30" customHeight="1" thickBot="1">
      <c r="B15" s="308" t="str">
        <f>+HLOOKUP(InputLanguage,Language!$B:$G,67,FALSE)</f>
        <v>03 Documentation</v>
      </c>
      <c r="C15" s="309"/>
      <c r="D15" s="310" t="str">
        <f>+HLOOKUP(InputLanguage,Language!$B:$G,68,FALSE)</f>
        <v>Where all relevant documentation is uploaded in the sub-folder structure:</v>
      </c>
      <c r="E15" s="311"/>
      <c r="F15" s="312"/>
      <c r="K15"/>
    </row>
    <row r="16" spans="2:11" s="72" customFormat="1" ht="30" customHeight="1" thickBot="1">
      <c r="B16" s="308" t="str">
        <f>+HLOOKUP(InputLanguage,Language!$B:$G,69,FALSE)</f>
        <v>a) m2 cleaning</v>
      </c>
      <c r="C16" s="309"/>
      <c r="D16" s="310" t="str">
        <f>+HLOOKUP(InputLanguage,Language!$B:$G,70,FALSE)</f>
        <v>For documentation related to the calculation of annually cleaned area (normal cleaning)</v>
      </c>
      <c r="E16" s="311"/>
      <c r="F16" s="312"/>
      <c r="K16"/>
    </row>
    <row r="17" spans="2:11" s="72" customFormat="1" ht="30" customHeight="1" thickBot="1">
      <c r="B17" s="308" t="str">
        <f>HLOOKUP(InputLanguage,Language!$B:$G,71,FALSE)</f>
        <v>b) Chemicals</v>
      </c>
      <c r="C17" s="309"/>
      <c r="D17" s="310" t="str">
        <f>+HLOOKUP(InputLanguage,Language!$B:$G,72,FALSE)</f>
        <v>For documentation related to the use of chemicals</v>
      </c>
      <c r="E17" s="311"/>
      <c r="F17" s="312"/>
      <c r="K17"/>
    </row>
    <row r="18" spans="2:11" s="72" customFormat="1" ht="30" customHeight="1" thickBot="1">
      <c r="B18" s="308" t="str">
        <f>+HLOOKUP(InputLanguage,Language!$B:$G,73,FALSE)</f>
        <v>c) Transportation</v>
      </c>
      <c r="C18" s="309"/>
      <c r="D18" s="310" t="str">
        <f>+HLOOKUP(InputLanguage,Language!$B:$G,74,FALSE)</f>
        <v>For documentation related to vehicles and fuel consumption</v>
      </c>
      <c r="E18" s="311"/>
      <c r="F18" s="312"/>
      <c r="K18"/>
    </row>
    <row r="19" spans="2:11" s="72" customFormat="1" ht="30" customHeight="1" thickBot="1">
      <c r="B19" s="308" t="str">
        <f>+HLOOKUP(InputLanguage,Language!$B:$G,75,FALSE)</f>
        <v>d) Consumption of bags</v>
      </c>
      <c r="C19" s="309"/>
      <c r="D19" s="310" t="str">
        <f>+HLOOKUP(InputLanguage,Language!$B:$G,76,FALSE)</f>
        <v>For documentation and calculations related to the use of waste bags.</v>
      </c>
      <c r="E19" s="311"/>
      <c r="F19" s="312"/>
      <c r="K19"/>
    </row>
    <row r="20" spans="2:11" s="72" customFormat="1" ht="30" customHeight="1" thickBot="1">
      <c r="B20" s="308" t="str">
        <f>HLOOKUP(InputLanguage,Language!$B:$G,77,FALSE)</f>
        <v>e) Ecolabelled products and services</v>
      </c>
      <c r="C20" s="309"/>
      <c r="D20" s="310" t="str">
        <f>+HLOOKUP(InputLanguage,Language!$B:$G,78,FALSE)</f>
        <v>For documentation and calculations related to tho purchasing of ecolabelled products and services to obtain points.</v>
      </c>
      <c r="E20" s="311"/>
      <c r="F20" s="312"/>
      <c r="K20"/>
    </row>
    <row r="21" spans="2:11" s="72" customFormat="1" ht="30" customHeight="1" thickBot="1">
      <c r="B21" s="308" t="str">
        <f>HLOOKUP(InputLanguage,Language!$B:$G,81,FALSE)</f>
        <v>f) Cleaning quality</v>
      </c>
      <c r="C21" s="309"/>
      <c r="D21" s="310" t="str">
        <f>+HLOOKUP(InputLanguage,Language!$B:$G,82,FALSE)</f>
        <v>For documentation in relation to written work instructions and follow up on cleaning quality.</v>
      </c>
      <c r="E21" s="311"/>
      <c r="F21" s="312"/>
      <c r="K21"/>
    </row>
    <row r="22" spans="2:11" s="72" customFormat="1" ht="30" customHeight="1">
      <c r="B22" s="308" t="str">
        <f>HLOOKUP(InputLanguage,Language!$B:$G,85,FALSE)</f>
        <v>g) Ethical requirements</v>
      </c>
      <c r="C22" s="309"/>
      <c r="D22" s="310" t="str">
        <f>+HLOOKUP(InputLanguage,Language!$B:$G,86,FALSE)</f>
        <v>For documentation related to the applicant's compliance with the ethical requirements.</v>
      </c>
      <c r="E22" s="311"/>
      <c r="F22" s="312"/>
      <c r="K22"/>
    </row>
    <row r="23" spans="2:11" s="72" customFormat="1">
      <c r="K23"/>
    </row>
    <row r="24" spans="2:11" customFormat="1" hidden="1"/>
  </sheetData>
  <sheetProtection sheet="1" objects="1" scenarios="1"/>
  <dataConsolidate function="max"/>
  <mergeCells count="21">
    <mergeCell ref="D22:F22"/>
    <mergeCell ref="D13:F13"/>
    <mergeCell ref="D14:F14"/>
    <mergeCell ref="D15:F15"/>
    <mergeCell ref="D16:F16"/>
    <mergeCell ref="D17:F17"/>
    <mergeCell ref="B22:C22"/>
    <mergeCell ref="B16:C16"/>
    <mergeCell ref="B17:C17"/>
    <mergeCell ref="B18:C18"/>
    <mergeCell ref="B19:C19"/>
    <mergeCell ref="B20:C20"/>
    <mergeCell ref="B7:J7"/>
    <mergeCell ref="B13:C13"/>
    <mergeCell ref="B14:C14"/>
    <mergeCell ref="B15:C15"/>
    <mergeCell ref="B21:C21"/>
    <mergeCell ref="D18:F18"/>
    <mergeCell ref="D19:F19"/>
    <mergeCell ref="D20:F20"/>
    <mergeCell ref="D21:F21"/>
  </mergeCells>
  <dataValidations count="1">
    <dataValidation showInputMessage="1" showErrorMessage="1" sqref="G3" xr:uid="{00000000-0002-0000-0000-000000000000}"/>
  </dataValidations>
  <hyperlinks>
    <hyperlink ref="B9" r:id="rId1" xr:uid="{00000000-0004-0000-0000-000000000000}"/>
    <hyperlink ref="B13:C13" r:id="rId2" display="..\01 Application forms" xr:uid="{00000000-0004-0000-0000-000001000000}"/>
    <hyperlink ref="B14:C14" r:id="rId3" display="..\02 Checklist and calculations" xr:uid="{00000000-0004-0000-0000-000002000000}"/>
    <hyperlink ref="B15:C15" r:id="rId4" display="..\03 Documentation" xr:uid="{00000000-0004-0000-0000-000003000000}"/>
    <hyperlink ref="B16:C16" r:id="rId5" display="..\03 Documentation\a) m2 cleaning (O2)" xr:uid="{00000000-0004-0000-0000-000004000000}"/>
    <hyperlink ref="B17:C17" r:id="rId6" display="..\03 Documentation\b) Chemicals (O3-O10, P1-P2)" xr:uid="{00000000-0004-0000-0000-000005000000}"/>
    <hyperlink ref="B18:C18" r:id="rId7" display="..\03 Documentation\c) Transportation (O11-O12, P3-P4)" xr:uid="{00000000-0004-0000-0000-000006000000}"/>
    <hyperlink ref="B20:C20" r:id="rId8" display="..\03 Documentation\e) Ecolabelled products and services (P6)" xr:uid="{00000000-0004-0000-0000-000007000000}"/>
    <hyperlink ref="B21:C21" r:id="rId9" display="..\03 Documentation\f) Cleaning quality (O14-O17)" xr:uid="{00000000-0004-0000-0000-000008000000}"/>
    <hyperlink ref="B22:C22" r:id="rId10" display="..\03 Documentation\g) Ethical requirements (O18-O22)" xr:uid="{00000000-0004-0000-0000-000009000000}"/>
    <hyperlink ref="E9" r:id="rId11" xr:uid="{00000000-0004-0000-0000-00000A000000}"/>
    <hyperlink ref="F9" r:id="rId12" xr:uid="{00000000-0004-0000-0000-00000B000000}"/>
    <hyperlink ref="C9" r:id="rId13" xr:uid="{00000000-0004-0000-0000-00000C000000}"/>
    <hyperlink ref="D9" r:id="rId14" xr:uid="{00000000-0004-0000-0000-00000D000000}"/>
    <hyperlink ref="B19:C19" r:id="rId15" display="..\03 Documentation\d) Consumption of bags (P5)" xr:uid="{00000000-0004-0000-0000-00000E000000}"/>
  </hyperlinks>
  <pageMargins left="0.70866141732283472" right="0.70866141732283472" top="0.74803149606299213" bottom="0.74803149606299213" header="0.31496062992125984" footer="0.31496062992125984"/>
  <pageSetup paperSize="9" scale="50" orientation="portrait" verticalDpi="0" r:id="rId16"/>
  <drawing r:id="rId17"/>
  <extLst>
    <ext xmlns:x14="http://schemas.microsoft.com/office/spreadsheetml/2009/9/main" uri="{CCE6A557-97BC-4b89-ADB6-D9C93CAAB3DF}">
      <x14:dataValidations xmlns:xm="http://schemas.microsoft.com/office/excel/2006/main" count="1">
        <x14:dataValidation type="list" showInputMessage="1" showErrorMessage="1" errorTitle="ERROR: Validation error" error="Please select from the list" promptTitle="Select language" xr:uid="{00000000-0002-0000-0000-000001000000}">
          <x14:formula1>
            <xm:f>Language!$B$1:$G$1</xm:f>
          </x14:formula1>
          <xm:sqref>G2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outlinePr summaryBelow="0" summaryRight="0"/>
    <pageSetUpPr fitToPage="1"/>
  </sheetPr>
  <dimension ref="A1:XFC136"/>
  <sheetViews>
    <sheetView tabSelected="1" zoomScaleNormal="100" workbookViewId="0">
      <selection activeCell="D34" sqref="D34"/>
    </sheetView>
  </sheetViews>
  <sheetFormatPr defaultColWidth="0" defaultRowHeight="14.25" zeroHeight="1" outlineLevelRow="1"/>
  <cols>
    <col min="1" max="1" width="4.25" style="76" customWidth="1"/>
    <col min="2" max="2" width="4.125" style="76" customWidth="1"/>
    <col min="3" max="3" width="26.625" style="76" customWidth="1"/>
    <col min="4" max="4" width="19.375" style="76" customWidth="1"/>
    <col min="5" max="5" width="17.5" style="76" customWidth="1"/>
    <col min="6" max="6" width="18.5" style="76" customWidth="1"/>
    <col min="7" max="7" width="21.375" style="76" customWidth="1"/>
    <col min="8" max="9" width="20.25" style="76" customWidth="1"/>
    <col min="10" max="10" width="10.625" style="76" customWidth="1"/>
    <col min="11" max="12" width="11.625" style="76" customWidth="1"/>
    <col min="13" max="16" width="5.625" style="76" customWidth="1"/>
    <col min="17" max="16381" width="5.625" hidden="1"/>
    <col min="16382" max="16382" width="3.375" hidden="1"/>
    <col min="16383" max="16383" width="5.625" hidden="1"/>
    <col min="16384" max="16384" width="2.125" hidden="1"/>
  </cols>
  <sheetData>
    <row r="1" spans="1:12"/>
    <row r="2" spans="1:12">
      <c r="F2" s="83" t="s">
        <v>7</v>
      </c>
      <c r="G2" s="84" t="str">
        <f>+InputLanguage</f>
        <v xml:space="preserve">English </v>
      </c>
    </row>
    <row r="3" spans="1:12">
      <c r="B3" s="76" t="str">
        <f>+HLOOKUP(InputLanguage,LookupList,2,FALSE)</f>
        <v>Nordic Ecolabelling of cleaning services, Gen. 4</v>
      </c>
    </row>
    <row r="4" spans="1:12" ht="23.25">
      <c r="B4" s="75" t="str">
        <f>+HLOOKUP(InputLanguage,LookupList,2,FALSE)</f>
        <v>Nordic Ecolabelling of cleaning services, Gen. 4</v>
      </c>
    </row>
    <row r="5" spans="1:12"/>
    <row r="6" spans="1:12"/>
    <row r="7" spans="1:12" ht="14.1" customHeight="1">
      <c r="B7" s="283"/>
      <c r="C7" s="283" t="str">
        <f>+HLOOKUP(InputLanguage,LookupList,35,FALSE)&amp;":"</f>
        <v>Company name:</v>
      </c>
      <c r="D7" s="318"/>
      <c r="E7" s="318"/>
      <c r="F7" s="318"/>
      <c r="G7" s="318"/>
      <c r="H7" s="318"/>
      <c r="I7" s="318"/>
    </row>
    <row r="8" spans="1:12">
      <c r="D8" s="13"/>
      <c r="E8" s="13"/>
      <c r="F8" s="13"/>
      <c r="G8" s="13"/>
      <c r="H8" s="13"/>
      <c r="I8" s="13"/>
      <c r="L8" s="89" t="s">
        <v>8</v>
      </c>
    </row>
    <row r="9" spans="1:12" ht="57" customHeight="1">
      <c r="B9" s="283"/>
      <c r="C9" s="283" t="str">
        <f>+HLOOKUP(InputLanguage,LookupList,206,FALSE)</f>
        <v>Service offered that is to be Nordic Ecolabelled:</v>
      </c>
      <c r="D9" s="319"/>
      <c r="E9" s="319"/>
      <c r="F9" s="319"/>
      <c r="G9" s="319"/>
      <c r="H9" s="319"/>
      <c r="I9" s="319"/>
      <c r="L9" s="87"/>
    </row>
    <row r="10" spans="1:12" ht="7.5" customHeight="1">
      <c r="L10" s="87"/>
    </row>
    <row r="11" spans="1:12">
      <c r="G11" s="83" t="str">
        <f>+HLOOKUP(InputLanguage,LookupList,39,FALSE)&amp;":"</f>
        <v>Ordinary cleaning:</v>
      </c>
      <c r="H11" s="83" t="str">
        <f>+HLOOKUP(InputLanguage,LookupList,40,FALSE)&amp;":"</f>
        <v>Window cleaning:</v>
      </c>
      <c r="I11" s="83"/>
      <c r="K11" s="83"/>
      <c r="L11" s="88"/>
    </row>
    <row r="12" spans="1:12">
      <c r="A12" s="328" t="str">
        <f>+HLOOKUP(InputLanguage,LookupList,36,FALSE)&amp;":"</f>
        <v>Number of employees for the ecolabelled service (full-time equivalents):</v>
      </c>
      <c r="B12" s="317"/>
      <c r="C12" s="317"/>
      <c r="D12" s="317"/>
      <c r="E12" s="317"/>
      <c r="F12" s="317"/>
      <c r="G12" s="41"/>
      <c r="H12" s="42"/>
      <c r="I12" s="92" t="str">
        <f>+HLOOKUP(InputLanguage,LookupList,94,FALSE)&amp;":"</f>
        <v>Currency:</v>
      </c>
      <c r="L12" s="88"/>
    </row>
    <row r="13" spans="1:12">
      <c r="A13" s="316" t="str">
        <f>+HLOOKUP(InputLanguage,LookupList,93,FALSE)&amp;":"</f>
        <v>Anual turnover of the ecolabelled service:</v>
      </c>
      <c r="B13" s="317"/>
      <c r="C13" s="317"/>
      <c r="D13" s="317"/>
      <c r="E13" s="317"/>
      <c r="F13" s="317"/>
      <c r="G13" s="43"/>
      <c r="H13" s="188"/>
      <c r="I13" s="188"/>
      <c r="L13" s="88"/>
    </row>
    <row r="14" spans="1:12">
      <c r="A14" s="316" t="str">
        <f>+HLOOKUP(InputLanguage,LookupList,211,FALSE)</f>
        <v>Annual turnover from the non-ecolabelled service:</v>
      </c>
      <c r="B14" s="317"/>
      <c r="C14" s="317"/>
      <c r="D14" s="317"/>
      <c r="E14" s="317"/>
      <c r="F14" s="317"/>
      <c r="G14" s="43"/>
      <c r="H14" s="188"/>
      <c r="I14" s="188"/>
      <c r="L14" s="88"/>
    </row>
    <row r="15" spans="1:12" ht="19.5" customHeight="1">
      <c r="L15" s="87"/>
    </row>
    <row r="16" spans="1:12">
      <c r="A16" s="85"/>
      <c r="B16" s="187"/>
      <c r="D16" s="187"/>
      <c r="E16" s="86" t="str">
        <f>+HLOOKUP(InputLanguage,LookupList,25,FALSE)&amp;":"</f>
        <v>Name:</v>
      </c>
      <c r="F16" s="86" t="str">
        <f>+HLOOKUP(InputLanguage,LookupList,26,FALSE)&amp;":"</f>
        <v>Job title:</v>
      </c>
      <c r="G16" s="86" t="str">
        <f>+HLOOKUP(InputLanguage,LookupList,27,FALSE)&amp;":"</f>
        <v>Phone, direct:</v>
      </c>
      <c r="H16" s="86" t="str">
        <f>+HLOOKUP(InputLanguage,LookupList,28,FALSE)&amp;":"</f>
        <v>E-mail:</v>
      </c>
      <c r="I16" s="86"/>
      <c r="J16" s="91"/>
      <c r="K16" s="90"/>
      <c r="L16" s="88"/>
    </row>
    <row r="17" spans="1:13">
      <c r="A17" s="85"/>
      <c r="B17" s="316" t="str">
        <f>+HLOOKUP(InputLanguage,LookupList,215,FALSE)</f>
        <v>Manager/CEO:</v>
      </c>
      <c r="C17" s="316"/>
      <c r="D17" s="316"/>
      <c r="E17" s="41"/>
      <c r="F17" s="41"/>
      <c r="G17" s="41"/>
      <c r="H17" s="324"/>
      <c r="I17" s="321"/>
      <c r="J17" s="91"/>
      <c r="K17" s="90"/>
      <c r="L17" s="88"/>
    </row>
    <row r="18" spans="1:13">
      <c r="A18" s="85"/>
      <c r="B18" s="316" t="str">
        <f>+HLOOKUP(InputLanguage,LookupList,216,FALSE)</f>
        <v>Contact person towards Nordic Ecolabelling:</v>
      </c>
      <c r="C18" s="316"/>
      <c r="D18" s="316"/>
      <c r="E18" s="43"/>
      <c r="F18" s="43"/>
      <c r="G18" s="43"/>
      <c r="H18" s="325"/>
      <c r="I18" s="323"/>
      <c r="J18" s="91"/>
      <c r="K18" s="90"/>
      <c r="L18" s="88"/>
    </row>
    <row r="19" spans="1:13">
      <c r="A19" s="85"/>
      <c r="B19" s="316" t="str">
        <f>+HLOOKUP(InputLanguage,LookupList,220,FALSE)</f>
        <v>Market responsible:</v>
      </c>
      <c r="C19" s="316"/>
      <c r="D19" s="316"/>
      <c r="E19" s="43"/>
      <c r="F19" s="43"/>
      <c r="G19" s="43"/>
      <c r="H19" s="326"/>
      <c r="I19" s="327"/>
      <c r="J19" s="91"/>
      <c r="K19" s="90"/>
      <c r="L19" s="88"/>
    </row>
    <row r="20" spans="1:13" ht="19.5" customHeight="1">
      <c r="L20" s="87"/>
    </row>
    <row r="21" spans="1:13">
      <c r="A21" s="316" t="str">
        <f>+HLOOKUP(InputLanguage,LookupList,212,FALSE)</f>
        <v>Total number of employees in the company:</v>
      </c>
      <c r="B21" s="329"/>
      <c r="C21" s="329"/>
      <c r="D21" s="329"/>
      <c r="E21" s="329"/>
      <c r="F21" s="329"/>
      <c r="G21" s="320"/>
      <c r="H21" s="320"/>
      <c r="I21" s="321"/>
      <c r="J21" s="91"/>
      <c r="K21" s="90"/>
      <c r="L21" s="88"/>
    </row>
    <row r="22" spans="1:13">
      <c r="A22" s="316" t="str">
        <f>+HLOOKUP(InputLanguage,LookupList,213,FALSE)</f>
        <v>Number of vecicles owned by the company used in the ecolabelled service:</v>
      </c>
      <c r="B22" s="330"/>
      <c r="C22" s="330"/>
      <c r="D22" s="330"/>
      <c r="E22" s="330"/>
      <c r="F22" s="330"/>
      <c r="G22" s="322"/>
      <c r="H22" s="322"/>
      <c r="I22" s="323"/>
      <c r="J22" s="91"/>
      <c r="K22" s="90"/>
      <c r="L22" s="88"/>
    </row>
    <row r="23" spans="1:13">
      <c r="A23" s="316" t="str">
        <f>+HLOOKUP(InputLanguage,LookupList,243,FALSE)</f>
        <v>Are private vehicles used in the service? If yes, how many?</v>
      </c>
      <c r="B23" s="330"/>
      <c r="C23" s="330"/>
      <c r="D23" s="330"/>
      <c r="E23" s="330"/>
      <c r="F23" s="330"/>
      <c r="G23" s="322"/>
      <c r="H23" s="322"/>
      <c r="I23" s="323"/>
      <c r="J23" s="91"/>
      <c r="K23" s="90"/>
      <c r="L23" s="88"/>
    </row>
    <row r="24" spans="1:13"/>
    <row r="25" spans="1:13"/>
    <row r="26" spans="1:13"/>
    <row r="27" spans="1:13"/>
    <row r="28" spans="1:13">
      <c r="B28" s="91"/>
      <c r="C28" s="91"/>
      <c r="D28" s="91"/>
      <c r="E28" s="91"/>
      <c r="F28" s="91"/>
      <c r="G28" s="91"/>
      <c r="H28" s="91"/>
      <c r="I28" s="91"/>
      <c r="J28" s="91"/>
      <c r="K28" s="91"/>
      <c r="L28" s="87"/>
    </row>
    <row r="29" spans="1:13"/>
    <row r="30" spans="1:13" ht="12.75" customHeight="1">
      <c r="C30" s="81" t="str">
        <f>+HLOOKUP(InputLanguage,LookupList,207,FALSE)</f>
        <v>Services offered that is not covered by the Nordic Ecolabel requirements:</v>
      </c>
      <c r="K30" s="87"/>
    </row>
    <row r="31" spans="1:13" ht="44.25" customHeight="1">
      <c r="C31" s="282" t="str">
        <f>+HLOOKUP(InputLanguage,LookupList,208,FALSE)</f>
        <v>Type of special cleaning and other services, i.e. fruit delivery, technical services, food services and catering</v>
      </c>
      <c r="D31" s="202" t="str">
        <f>+HLOOKUP(InputLanguage,LookupList,209,FALSE)</f>
        <v>Customer type</v>
      </c>
      <c r="F31" s="331" t="str">
        <f>+HLOOKUP(InputLanguage,LookupList,244,FALSE)</f>
        <v>Other relevant information you would like to share?</v>
      </c>
      <c r="G31" s="332"/>
      <c r="H31" s="13"/>
      <c r="I31" s="13"/>
    </row>
    <row r="32" spans="1:13" ht="12.75" customHeight="1">
      <c r="A32" s="13"/>
      <c r="C32" s="214"/>
      <c r="D32" s="47"/>
      <c r="E32" s="13"/>
      <c r="F32" s="333"/>
      <c r="G32" s="333"/>
      <c r="H32" s="13"/>
      <c r="I32" s="13"/>
      <c r="J32" s="13"/>
      <c r="K32" s="13"/>
      <c r="L32" s="13"/>
      <c r="M32" s="13"/>
    </row>
    <row r="33" spans="1:13" ht="12.75" customHeight="1">
      <c r="A33" s="13"/>
      <c r="C33" s="215"/>
      <c r="D33" s="50"/>
      <c r="E33" s="13"/>
      <c r="F33" s="333"/>
      <c r="G33" s="333"/>
      <c r="H33" s="13"/>
      <c r="I33" s="13"/>
      <c r="J33" s="13"/>
      <c r="K33" s="13"/>
      <c r="L33" s="13"/>
      <c r="M33" s="13"/>
    </row>
    <row r="34" spans="1:13" ht="12.75" customHeight="1">
      <c r="A34" s="13"/>
      <c r="C34" s="215"/>
      <c r="D34" s="50"/>
      <c r="E34" s="13"/>
      <c r="F34" s="333"/>
      <c r="G34" s="333"/>
      <c r="H34" s="13"/>
      <c r="I34" s="13"/>
      <c r="J34" s="13"/>
      <c r="K34" s="13"/>
      <c r="L34" s="13"/>
      <c r="M34" s="13"/>
    </row>
    <row r="35" spans="1:13" ht="12.75" customHeight="1" collapsed="1">
      <c r="A35" s="13"/>
      <c r="C35" s="215"/>
      <c r="D35" s="51"/>
      <c r="E35" s="13"/>
      <c r="F35" s="333"/>
      <c r="G35" s="333"/>
      <c r="H35" s="13"/>
      <c r="I35" s="13"/>
      <c r="J35" s="13"/>
      <c r="K35" s="13"/>
      <c r="L35" s="13"/>
      <c r="M35" s="13"/>
    </row>
    <row r="36" spans="1:13" ht="12.75" hidden="1" customHeight="1" outlineLevel="1">
      <c r="A36" s="13"/>
      <c r="C36" s="215"/>
      <c r="D36" s="48"/>
      <c r="E36" s="13"/>
      <c r="F36" s="333"/>
      <c r="G36" s="333"/>
      <c r="H36" s="13"/>
      <c r="I36" s="13"/>
      <c r="J36" s="13"/>
      <c r="K36" s="13"/>
      <c r="L36" s="13"/>
      <c r="M36" s="13"/>
    </row>
    <row r="37" spans="1:13" ht="12.75" hidden="1" customHeight="1" outlineLevel="1">
      <c r="A37" s="13"/>
      <c r="C37" s="215"/>
      <c r="D37" s="48"/>
      <c r="E37" s="13"/>
      <c r="F37" s="333"/>
      <c r="G37" s="333"/>
      <c r="H37" s="13"/>
      <c r="I37" s="13"/>
      <c r="J37" s="13"/>
      <c r="K37" s="13"/>
      <c r="L37" s="13"/>
      <c r="M37" s="13"/>
    </row>
    <row r="38" spans="1:13" ht="12.75" hidden="1" customHeight="1" outlineLevel="1">
      <c r="A38" s="13"/>
      <c r="C38" s="215"/>
      <c r="D38" s="48"/>
      <c r="E38" s="13"/>
      <c r="F38" s="333"/>
      <c r="G38" s="333"/>
      <c r="H38" s="13"/>
      <c r="I38" s="13"/>
      <c r="J38" s="13"/>
      <c r="K38" s="13"/>
      <c r="L38" s="13"/>
      <c r="M38" s="13"/>
    </row>
    <row r="39" spans="1:13" ht="12.75" hidden="1" customHeight="1" outlineLevel="1">
      <c r="A39" s="13"/>
      <c r="C39" s="215"/>
      <c r="D39" s="48"/>
      <c r="E39" s="13"/>
      <c r="F39" s="333"/>
      <c r="G39" s="333"/>
      <c r="H39" s="13"/>
      <c r="I39" s="13"/>
      <c r="J39" s="13"/>
      <c r="K39" s="13"/>
      <c r="L39" s="13"/>
      <c r="M39" s="13"/>
    </row>
    <row r="40" spans="1:13" ht="12.75" hidden="1" customHeight="1" outlineLevel="1">
      <c r="A40" s="13"/>
      <c r="C40" s="215"/>
      <c r="D40" s="48"/>
      <c r="E40" s="13"/>
      <c r="F40" s="333"/>
      <c r="G40" s="333"/>
      <c r="H40" s="13"/>
      <c r="I40" s="13"/>
      <c r="J40" s="13"/>
      <c r="K40" s="13"/>
      <c r="L40" s="13"/>
      <c r="M40" s="13"/>
    </row>
    <row r="41" spans="1:13" ht="12.75" hidden="1" customHeight="1" outlineLevel="1">
      <c r="A41" s="13"/>
      <c r="C41" s="215"/>
      <c r="D41" s="48"/>
      <c r="E41" s="13"/>
      <c r="F41" s="333"/>
      <c r="G41" s="333"/>
      <c r="H41" s="13"/>
      <c r="I41" s="13"/>
      <c r="J41" s="13"/>
      <c r="K41" s="13"/>
      <c r="L41" s="13"/>
      <c r="M41" s="13"/>
    </row>
    <row r="42" spans="1:13" ht="12.75" hidden="1" customHeight="1" outlineLevel="1">
      <c r="A42" s="13"/>
      <c r="C42" s="215"/>
      <c r="D42" s="48"/>
      <c r="E42" s="13"/>
      <c r="F42" s="333"/>
      <c r="G42" s="333"/>
      <c r="H42" s="13"/>
      <c r="I42" s="13"/>
      <c r="J42" s="13"/>
      <c r="K42" s="13"/>
      <c r="L42" s="13"/>
      <c r="M42" s="13"/>
    </row>
    <row r="43" spans="1:13" ht="12.75" hidden="1" customHeight="1" outlineLevel="1">
      <c r="A43" s="13"/>
      <c r="C43" s="215"/>
      <c r="D43" s="48"/>
      <c r="E43" s="13"/>
      <c r="F43" s="333"/>
      <c r="G43" s="333"/>
      <c r="H43" s="13"/>
      <c r="I43" s="13"/>
      <c r="J43" s="13"/>
      <c r="K43" s="13"/>
      <c r="L43" s="13"/>
      <c r="M43" s="13"/>
    </row>
    <row r="44" spans="1:13" ht="12.75" hidden="1" customHeight="1" outlineLevel="1">
      <c r="A44" s="13"/>
      <c r="C44" s="215"/>
      <c r="D44" s="48"/>
      <c r="E44" s="13"/>
      <c r="F44" s="333"/>
      <c r="G44" s="333"/>
      <c r="H44" s="13"/>
      <c r="I44" s="13"/>
      <c r="J44" s="13"/>
      <c r="K44" s="13"/>
      <c r="L44" s="13"/>
      <c r="M44" s="13"/>
    </row>
    <row r="45" spans="1:13" ht="12.75" hidden="1" customHeight="1" outlineLevel="1">
      <c r="A45" s="13"/>
      <c r="C45" s="215"/>
      <c r="D45" s="48"/>
      <c r="E45" s="13"/>
      <c r="F45" s="333"/>
      <c r="G45" s="333"/>
      <c r="H45" s="13"/>
      <c r="I45" s="13"/>
      <c r="J45" s="13"/>
      <c r="K45" s="13"/>
      <c r="L45" s="13"/>
      <c r="M45" s="13"/>
    </row>
    <row r="46" spans="1:13" ht="12.75" hidden="1" customHeight="1" outlineLevel="1">
      <c r="A46" s="13"/>
      <c r="C46" s="284"/>
      <c r="D46" s="48"/>
      <c r="E46" s="13"/>
      <c r="F46" s="333"/>
      <c r="G46" s="333"/>
      <c r="H46" s="13"/>
      <c r="I46" s="13"/>
      <c r="J46" s="13"/>
      <c r="K46" s="13"/>
      <c r="L46" s="13"/>
      <c r="M46" s="13"/>
    </row>
    <row r="47" spans="1:13" ht="12.75" hidden="1" customHeight="1" outlineLevel="1">
      <c r="A47" s="13"/>
      <c r="C47" s="215"/>
      <c r="D47" s="48"/>
      <c r="E47" s="13"/>
      <c r="F47" s="333"/>
      <c r="G47" s="333"/>
      <c r="H47" s="13"/>
      <c r="I47" s="13"/>
      <c r="J47" s="13"/>
      <c r="K47" s="13"/>
      <c r="L47" s="13"/>
      <c r="M47" s="13"/>
    </row>
    <row r="48" spans="1:13" ht="12.75" hidden="1" customHeight="1" outlineLevel="1">
      <c r="A48" s="13"/>
      <c r="C48" s="215"/>
      <c r="D48" s="48"/>
      <c r="E48" s="13"/>
      <c r="F48" s="333"/>
      <c r="G48" s="333"/>
      <c r="H48" s="13"/>
      <c r="I48" s="13"/>
      <c r="J48" s="13"/>
      <c r="K48" s="13"/>
      <c r="L48" s="13"/>
      <c r="M48" s="13"/>
    </row>
    <row r="49" spans="1:13" ht="12.75" hidden="1" customHeight="1" outlineLevel="1">
      <c r="A49" s="13"/>
      <c r="C49" s="215"/>
      <c r="D49" s="48"/>
      <c r="E49" s="13"/>
      <c r="F49" s="333"/>
      <c r="G49" s="333"/>
      <c r="H49" s="13"/>
      <c r="I49" s="13"/>
      <c r="J49" s="13"/>
      <c r="K49" s="13"/>
      <c r="L49" s="13"/>
      <c r="M49" s="13"/>
    </row>
    <row r="50" spans="1:13" ht="12.75" hidden="1" customHeight="1" outlineLevel="1">
      <c r="A50" s="13"/>
      <c r="C50" s="215"/>
      <c r="D50" s="48"/>
      <c r="E50" s="13"/>
      <c r="F50" s="333"/>
      <c r="G50" s="333"/>
      <c r="H50" s="13"/>
      <c r="I50" s="13"/>
      <c r="J50" s="13"/>
      <c r="K50" s="13"/>
      <c r="L50" s="13"/>
      <c r="M50" s="13"/>
    </row>
    <row r="51" spans="1:13" ht="12.75" hidden="1" customHeight="1" outlineLevel="1">
      <c r="A51" s="13"/>
      <c r="C51" s="215"/>
      <c r="D51" s="48"/>
      <c r="E51" s="13"/>
      <c r="F51" s="333"/>
      <c r="G51" s="333"/>
      <c r="H51" s="13"/>
      <c r="I51" s="13"/>
      <c r="J51" s="13"/>
      <c r="K51" s="13"/>
      <c r="L51" s="13"/>
      <c r="M51" s="13"/>
    </row>
    <row r="52" spans="1:13" ht="12.75" hidden="1" customHeight="1" outlineLevel="1">
      <c r="A52" s="13"/>
      <c r="C52" s="215"/>
      <c r="D52" s="48"/>
      <c r="E52" s="13"/>
      <c r="F52" s="333"/>
      <c r="G52" s="333"/>
      <c r="H52" s="13"/>
      <c r="I52" s="13"/>
      <c r="J52" s="13"/>
      <c r="K52" s="13"/>
      <c r="L52" s="13"/>
      <c r="M52" s="13"/>
    </row>
    <row r="53" spans="1:13" hidden="1" outlineLevel="1">
      <c r="A53" s="13"/>
      <c r="C53" s="215"/>
      <c r="D53" s="48"/>
      <c r="E53" s="13"/>
      <c r="F53" s="333"/>
      <c r="G53" s="333"/>
      <c r="H53" s="13"/>
      <c r="I53" s="13"/>
      <c r="J53" s="13"/>
      <c r="K53" s="13"/>
      <c r="L53" s="13"/>
      <c r="M53" s="13"/>
    </row>
    <row r="54" spans="1:13" hidden="1" outlineLevel="1">
      <c r="A54" s="13"/>
      <c r="C54" s="215"/>
      <c r="D54" s="48"/>
      <c r="E54" s="13"/>
      <c r="F54" s="333"/>
      <c r="G54" s="333"/>
      <c r="H54" s="13"/>
      <c r="I54" s="13"/>
      <c r="J54" s="13"/>
      <c r="K54" s="13"/>
      <c r="L54" s="13"/>
      <c r="M54" s="13"/>
    </row>
    <row r="55" spans="1:13" hidden="1" outlineLevel="1">
      <c r="A55" s="13"/>
      <c r="C55" s="215"/>
      <c r="D55" s="48"/>
      <c r="E55" s="13"/>
      <c r="F55" s="333"/>
      <c r="G55" s="333"/>
      <c r="H55" s="13"/>
      <c r="I55" s="13"/>
      <c r="J55" s="13"/>
      <c r="K55" s="13"/>
      <c r="L55" s="13"/>
      <c r="M55" s="13"/>
    </row>
    <row r="56" spans="1:13" hidden="1" outlineLevel="1">
      <c r="A56" s="13"/>
      <c r="C56" s="215"/>
      <c r="D56" s="48"/>
      <c r="E56" s="13"/>
      <c r="F56" s="333"/>
      <c r="G56" s="333"/>
      <c r="H56" s="13"/>
      <c r="I56" s="13"/>
      <c r="J56" s="13"/>
      <c r="K56" s="13"/>
      <c r="L56" s="13"/>
      <c r="M56" s="13"/>
    </row>
    <row r="57" spans="1:13" hidden="1" outlineLevel="1">
      <c r="A57" s="13"/>
      <c r="C57" s="215"/>
      <c r="D57" s="48"/>
      <c r="E57" s="13"/>
      <c r="F57" s="333"/>
      <c r="G57" s="333"/>
      <c r="H57" s="13"/>
      <c r="I57" s="13"/>
      <c r="J57" s="13"/>
      <c r="K57" s="13"/>
      <c r="L57" s="13"/>
      <c r="M57" s="13"/>
    </row>
    <row r="58" spans="1:13" hidden="1" outlineLevel="1">
      <c r="A58" s="13"/>
      <c r="C58" s="215"/>
      <c r="D58" s="48"/>
      <c r="E58" s="13"/>
      <c r="F58" s="333"/>
      <c r="G58" s="333"/>
      <c r="H58" s="13"/>
      <c r="I58" s="13"/>
      <c r="J58" s="13"/>
      <c r="K58" s="13"/>
      <c r="L58" s="13"/>
      <c r="M58" s="13"/>
    </row>
    <row r="59" spans="1:13" hidden="1" outlineLevel="1">
      <c r="A59" s="13"/>
      <c r="C59" s="215"/>
      <c r="D59" s="48"/>
      <c r="E59" s="13"/>
      <c r="F59" s="333"/>
      <c r="G59" s="333"/>
      <c r="H59" s="13"/>
      <c r="I59" s="13"/>
      <c r="J59" s="13"/>
      <c r="K59" s="13"/>
      <c r="L59" s="13"/>
      <c r="M59" s="13"/>
    </row>
    <row r="60" spans="1:13" hidden="1" outlineLevel="1">
      <c r="A60" s="13"/>
      <c r="C60" s="215"/>
      <c r="D60" s="48"/>
      <c r="E60" s="13"/>
      <c r="F60" s="333"/>
      <c r="G60" s="333"/>
      <c r="H60" s="13"/>
      <c r="I60" s="13"/>
      <c r="J60" s="13"/>
      <c r="K60" s="13"/>
      <c r="L60" s="13"/>
      <c r="M60" s="13"/>
    </row>
    <row r="61" spans="1:13" collapsed="1"/>
    <row r="62" spans="1:13"/>
    <row r="63" spans="1:13" ht="12.75" customHeight="1">
      <c r="B63" s="81"/>
      <c r="C63" s="76" t="str">
        <f>+HLOOKUP(InputLanguage,LookupList,95,FALSE)</f>
        <v>Sub-suppliers, Ordinary Cleaning</v>
      </c>
      <c r="K63" s="87"/>
    </row>
    <row r="64" spans="1:13" ht="37.5" customHeight="1">
      <c r="B64" s="81"/>
      <c r="C64" s="285" t="str">
        <f>+HLOOKUP(InputLanguage,LookupList,97,FALSE)</f>
        <v>Company Name</v>
      </c>
      <c r="D64" s="201" t="str">
        <f>+HLOOKUP(InputLanguage,LookupList,98,FALSE)</f>
        <v>Company registration ID</v>
      </c>
      <c r="E64" s="201" t="str">
        <f>+HLOOKUP(InputLanguage,LookupList,99,FALSE)</f>
        <v>Contact person</v>
      </c>
      <c r="F64" s="201" t="str">
        <f>+HLOOKUP(InputLanguage,LookupList,100,FALSE)</f>
        <v>E-mail</v>
      </c>
      <c r="G64" s="201" t="str">
        <f>+HLOOKUP(InputLanguage,LookupList,101,FALSE)</f>
        <v>Workforce only (mark with "x")</v>
      </c>
      <c r="H64" s="201" t="str">
        <f>+HLOOKUP(InputLanguage,LookupList,102,FALSE)</f>
        <v>Annual turnover from service supplied by the sub-supplier</v>
      </c>
      <c r="I64" s="201" t="str">
        <f>+HLOOKUP(InputLanguage,LookupList,221,FALSE)</f>
        <v>Tasks performed by the supplier:</v>
      </c>
      <c r="J64" s="94"/>
      <c r="K64" s="95" t="str">
        <f>+HLOOKUP(InputLanguage,LookupList,94,FALSE)&amp;":"</f>
        <v>Currency:</v>
      </c>
      <c r="L64" s="93" t="s">
        <v>9</v>
      </c>
    </row>
    <row r="65" spans="1:13" ht="12.75" customHeight="1">
      <c r="A65" s="13"/>
      <c r="B65" s="81"/>
      <c r="C65" s="281" t="s">
        <v>1375</v>
      </c>
      <c r="D65" s="217" t="s">
        <v>1347</v>
      </c>
      <c r="E65" s="217" t="s">
        <v>1348</v>
      </c>
      <c r="F65" s="221" t="s">
        <v>1349</v>
      </c>
      <c r="G65" s="218" t="s">
        <v>1350</v>
      </c>
      <c r="H65" s="219" t="s">
        <v>1351</v>
      </c>
      <c r="I65" s="220" t="s">
        <v>1352</v>
      </c>
      <c r="J65" s="198" t="s">
        <v>1353</v>
      </c>
      <c r="K65" s="223" t="s">
        <v>1354</v>
      </c>
      <c r="L65" s="224" t="s">
        <v>1355</v>
      </c>
      <c r="M65" s="13"/>
    </row>
    <row r="66" spans="1:13" ht="12.75" customHeight="1">
      <c r="A66" s="13"/>
      <c r="B66" s="81"/>
      <c r="C66" s="280"/>
      <c r="D66" s="44"/>
      <c r="E66" s="44"/>
      <c r="F66" s="45"/>
      <c r="G66" s="46"/>
      <c r="H66" s="47"/>
      <c r="I66" s="199"/>
      <c r="J66" s="198"/>
      <c r="K66" s="24" t="str">
        <f t="shared" ref="K66:K91" si="0">IF($I$13="","",IF(H66=0,"",+$I$13))</f>
        <v/>
      </c>
      <c r="L66" s="222" t="str">
        <f>IFERROR(IF(+H66/G$13=0,"",+H66/G$13),"")</f>
        <v/>
      </c>
      <c r="M66" s="13"/>
    </row>
    <row r="67" spans="1:13" ht="12.75" customHeight="1">
      <c r="A67" s="13"/>
      <c r="B67" s="81"/>
      <c r="C67" s="280"/>
      <c r="D67" s="48"/>
      <c r="E67" s="48"/>
      <c r="F67" s="48"/>
      <c r="G67" s="49"/>
      <c r="H67" s="50"/>
      <c r="I67" s="200"/>
      <c r="J67" s="198"/>
      <c r="K67" s="24" t="str">
        <f t="shared" si="0"/>
        <v/>
      </c>
      <c r="L67" s="222" t="str">
        <f>IFERROR(IF(+H67/G$13=0,"",+H67/G$13),"")</f>
        <v/>
      </c>
      <c r="M67" s="13"/>
    </row>
    <row r="68" spans="1:13">
      <c r="A68" s="13"/>
      <c r="B68" s="81"/>
      <c r="C68" s="280"/>
      <c r="D68" s="48"/>
      <c r="E68" s="48"/>
      <c r="F68" s="48"/>
      <c r="G68" s="49"/>
      <c r="H68" s="50"/>
      <c r="I68" s="200"/>
      <c r="J68" s="198"/>
      <c r="K68" s="24" t="str">
        <f t="shared" si="0"/>
        <v/>
      </c>
      <c r="L68" s="222" t="str">
        <f>IFERROR(IF(+H68/G$13=0,"",+H68/G$13),"")</f>
        <v/>
      </c>
      <c r="M68" s="13"/>
    </row>
    <row r="69" spans="1:13" ht="12.75" customHeight="1">
      <c r="A69" s="13"/>
      <c r="B69" s="81"/>
      <c r="C69" s="280"/>
      <c r="D69" s="48"/>
      <c r="E69" s="48"/>
      <c r="F69" s="48"/>
      <c r="G69" s="49"/>
      <c r="H69" s="51"/>
      <c r="I69" s="200"/>
      <c r="J69" s="198"/>
      <c r="K69" s="24" t="str">
        <f t="shared" si="0"/>
        <v/>
      </c>
      <c r="L69" s="222" t="str">
        <f>IFERROR(IF(+H69/G$13=0,"",+H69/G$13),"")</f>
        <v/>
      </c>
      <c r="M69" s="13"/>
    </row>
    <row r="70" spans="1:13" ht="12.75" customHeight="1">
      <c r="A70" s="13"/>
      <c r="B70" s="81"/>
      <c r="C70" s="280"/>
      <c r="D70" s="48"/>
      <c r="E70" s="48"/>
      <c r="F70" s="48"/>
      <c r="G70" s="49"/>
      <c r="H70" s="51"/>
      <c r="I70" s="49"/>
      <c r="J70" s="23"/>
      <c r="K70" s="24" t="str">
        <f t="shared" si="0"/>
        <v/>
      </c>
      <c r="L70" s="222" t="str">
        <f t="shared" ref="L70:L110" si="1">IFERROR(IF(+H70/G$13=0,"",+H70/G$13),"")</f>
        <v/>
      </c>
      <c r="M70" s="13"/>
    </row>
    <row r="71" spans="1:13" ht="12.75" customHeight="1">
      <c r="A71" s="13"/>
      <c r="B71" s="81"/>
      <c r="C71" s="280"/>
      <c r="D71" s="48"/>
      <c r="E71" s="48"/>
      <c r="F71" s="48"/>
      <c r="G71" s="49"/>
      <c r="H71" s="51"/>
      <c r="I71" s="49"/>
      <c r="J71" s="23"/>
      <c r="K71" s="24" t="str">
        <f t="shared" si="0"/>
        <v/>
      </c>
      <c r="L71" s="222" t="str">
        <f t="shared" si="1"/>
        <v/>
      </c>
      <c r="M71" s="13"/>
    </row>
    <row r="72" spans="1:13" ht="12.75" customHeight="1">
      <c r="A72" s="13"/>
      <c r="B72" s="81"/>
      <c r="C72" s="280"/>
      <c r="D72" s="48"/>
      <c r="E72" s="48"/>
      <c r="F72" s="48"/>
      <c r="G72" s="49"/>
      <c r="H72" s="51"/>
      <c r="I72" s="49"/>
      <c r="J72" s="23"/>
      <c r="K72" s="24" t="str">
        <f t="shared" si="0"/>
        <v/>
      </c>
      <c r="L72" s="222" t="str">
        <f t="shared" si="1"/>
        <v/>
      </c>
      <c r="M72" s="13"/>
    </row>
    <row r="73" spans="1:13" ht="12.75" customHeight="1">
      <c r="A73" s="13"/>
      <c r="B73" s="81"/>
      <c r="C73" s="280"/>
      <c r="D73" s="48"/>
      <c r="E73" s="48"/>
      <c r="F73" s="48"/>
      <c r="G73" s="49"/>
      <c r="H73" s="51"/>
      <c r="I73" s="49"/>
      <c r="J73" s="23"/>
      <c r="K73" s="24" t="str">
        <f t="shared" si="0"/>
        <v/>
      </c>
      <c r="L73" s="222" t="str">
        <f t="shared" si="1"/>
        <v/>
      </c>
      <c r="M73" s="13"/>
    </row>
    <row r="74" spans="1:13" ht="12.75" customHeight="1">
      <c r="A74" s="13"/>
      <c r="B74" s="81"/>
      <c r="C74" s="280"/>
      <c r="D74" s="48"/>
      <c r="E74" s="48"/>
      <c r="F74" s="48"/>
      <c r="G74" s="49"/>
      <c r="H74" s="51"/>
      <c r="I74" s="49"/>
      <c r="J74" s="23"/>
      <c r="K74" s="24" t="str">
        <f t="shared" si="0"/>
        <v/>
      </c>
      <c r="L74" s="222" t="str">
        <f t="shared" si="1"/>
        <v/>
      </c>
      <c r="M74" s="13"/>
    </row>
    <row r="75" spans="1:13" ht="12.75" customHeight="1">
      <c r="A75" s="13"/>
      <c r="B75" s="81"/>
      <c r="C75" s="280"/>
      <c r="D75" s="48"/>
      <c r="E75" s="48"/>
      <c r="F75" s="48"/>
      <c r="G75" s="49"/>
      <c r="H75" s="51"/>
      <c r="I75" s="49"/>
      <c r="J75" s="23"/>
      <c r="K75" s="24" t="str">
        <f t="shared" si="0"/>
        <v/>
      </c>
      <c r="L75" s="222" t="str">
        <f t="shared" si="1"/>
        <v/>
      </c>
      <c r="M75" s="13"/>
    </row>
    <row r="76" spans="1:13" ht="12.75" customHeight="1">
      <c r="A76" s="13"/>
      <c r="B76" s="81"/>
      <c r="C76" s="280"/>
      <c r="D76" s="48"/>
      <c r="E76" s="48"/>
      <c r="F76" s="48"/>
      <c r="G76" s="49"/>
      <c r="H76" s="51"/>
      <c r="I76" s="49"/>
      <c r="J76" s="23"/>
      <c r="K76" s="24" t="str">
        <f t="shared" si="0"/>
        <v/>
      </c>
      <c r="L76" s="222" t="str">
        <f t="shared" si="1"/>
        <v/>
      </c>
      <c r="M76" s="13"/>
    </row>
    <row r="77" spans="1:13" ht="12.75" customHeight="1">
      <c r="A77" s="13"/>
      <c r="B77" s="81"/>
      <c r="C77" s="280"/>
      <c r="D77" s="48"/>
      <c r="E77" s="48"/>
      <c r="F77" s="48"/>
      <c r="G77" s="49"/>
      <c r="H77" s="51"/>
      <c r="I77" s="49"/>
      <c r="J77" s="23"/>
      <c r="K77" s="24" t="str">
        <f t="shared" si="0"/>
        <v/>
      </c>
      <c r="L77" s="222" t="str">
        <f t="shared" si="1"/>
        <v/>
      </c>
      <c r="M77" s="13"/>
    </row>
    <row r="78" spans="1:13" ht="12.75" customHeight="1">
      <c r="A78" s="13"/>
      <c r="B78" s="81"/>
      <c r="C78" s="280"/>
      <c r="D78" s="48"/>
      <c r="E78" s="48"/>
      <c r="F78" s="48"/>
      <c r="G78" s="49"/>
      <c r="H78" s="51"/>
      <c r="I78" s="49"/>
      <c r="J78" s="23"/>
      <c r="K78" s="24" t="str">
        <f t="shared" si="0"/>
        <v/>
      </c>
      <c r="L78" s="222" t="str">
        <f t="shared" si="1"/>
        <v/>
      </c>
      <c r="M78" s="13"/>
    </row>
    <row r="79" spans="1:13" ht="12.75" customHeight="1">
      <c r="A79" s="13"/>
      <c r="B79" s="81"/>
      <c r="C79" s="280"/>
      <c r="D79" s="48"/>
      <c r="E79" s="48"/>
      <c r="F79" s="48"/>
      <c r="G79" s="49"/>
      <c r="H79" s="51"/>
      <c r="I79" s="49"/>
      <c r="J79" s="23"/>
      <c r="K79" s="24" t="str">
        <f t="shared" si="0"/>
        <v/>
      </c>
      <c r="L79" s="222" t="str">
        <f t="shared" si="1"/>
        <v/>
      </c>
      <c r="M79" s="13"/>
    </row>
    <row r="80" spans="1:13" ht="12.75" customHeight="1">
      <c r="A80" s="13"/>
      <c r="B80" s="81"/>
      <c r="C80" s="280"/>
      <c r="D80" s="48"/>
      <c r="E80" s="48"/>
      <c r="F80" s="48"/>
      <c r="G80" s="49"/>
      <c r="H80" s="51"/>
      <c r="I80" s="49"/>
      <c r="J80" s="23"/>
      <c r="K80" s="24" t="str">
        <f t="shared" si="0"/>
        <v/>
      </c>
      <c r="L80" s="222" t="str">
        <f t="shared" si="1"/>
        <v/>
      </c>
      <c r="M80" s="13"/>
    </row>
    <row r="81" spans="1:13" ht="12.75" customHeight="1">
      <c r="A81" s="13"/>
      <c r="B81" s="81"/>
      <c r="C81" s="280"/>
      <c r="D81" s="48"/>
      <c r="E81" s="48"/>
      <c r="F81" s="48"/>
      <c r="G81" s="49"/>
      <c r="H81" s="51"/>
      <c r="I81" s="49"/>
      <c r="J81" s="23"/>
      <c r="K81" s="24" t="str">
        <f t="shared" si="0"/>
        <v/>
      </c>
      <c r="L81" s="222" t="str">
        <f t="shared" si="1"/>
        <v/>
      </c>
      <c r="M81" s="13"/>
    </row>
    <row r="82" spans="1:13" ht="12.75" customHeight="1">
      <c r="A82" s="13"/>
      <c r="B82" s="81"/>
      <c r="C82" s="280"/>
      <c r="D82" s="48"/>
      <c r="E82" s="48"/>
      <c r="F82" s="48"/>
      <c r="G82" s="49"/>
      <c r="H82" s="51"/>
      <c r="I82" s="49"/>
      <c r="J82" s="23"/>
      <c r="K82" s="24" t="str">
        <f t="shared" si="0"/>
        <v/>
      </c>
      <c r="L82" s="222" t="str">
        <f t="shared" si="1"/>
        <v/>
      </c>
      <c r="M82" s="13"/>
    </row>
    <row r="83" spans="1:13" ht="12.75" customHeight="1">
      <c r="A83" s="13"/>
      <c r="B83" s="81"/>
      <c r="C83" s="280"/>
      <c r="D83" s="48"/>
      <c r="E83" s="48"/>
      <c r="F83" s="48"/>
      <c r="G83" s="49"/>
      <c r="H83" s="51"/>
      <c r="I83" s="49"/>
      <c r="J83" s="23"/>
      <c r="K83" s="24" t="str">
        <f t="shared" si="0"/>
        <v/>
      </c>
      <c r="L83" s="222" t="str">
        <f t="shared" si="1"/>
        <v/>
      </c>
      <c r="M83" s="13"/>
    </row>
    <row r="84" spans="1:13" ht="12.75" customHeight="1">
      <c r="A84" s="13"/>
      <c r="B84" s="81"/>
      <c r="C84" s="280"/>
      <c r="D84" s="48"/>
      <c r="E84" s="48"/>
      <c r="F84" s="48"/>
      <c r="G84" s="49"/>
      <c r="H84" s="51"/>
      <c r="I84" s="49"/>
      <c r="J84" s="23"/>
      <c r="K84" s="24" t="str">
        <f t="shared" si="0"/>
        <v/>
      </c>
      <c r="L84" s="222" t="str">
        <f t="shared" si="1"/>
        <v/>
      </c>
      <c r="M84" s="13"/>
    </row>
    <row r="85" spans="1:13">
      <c r="A85" s="13"/>
      <c r="B85" s="81"/>
      <c r="C85" s="280"/>
      <c r="D85" s="48"/>
      <c r="E85" s="48"/>
      <c r="F85" s="48"/>
      <c r="G85" s="49"/>
      <c r="H85" s="51"/>
      <c r="I85" s="49"/>
      <c r="J85" s="23"/>
      <c r="K85" s="24" t="str">
        <f t="shared" si="0"/>
        <v/>
      </c>
      <c r="L85" s="222" t="str">
        <f t="shared" si="1"/>
        <v/>
      </c>
      <c r="M85" s="13"/>
    </row>
    <row r="86" spans="1:13" collapsed="1">
      <c r="A86" s="13"/>
      <c r="B86" s="81"/>
      <c r="C86" s="280"/>
      <c r="D86" s="48"/>
      <c r="E86" s="48"/>
      <c r="F86" s="48"/>
      <c r="G86" s="49"/>
      <c r="H86" s="51"/>
      <c r="I86" s="49"/>
      <c r="J86" s="26"/>
      <c r="K86" s="24" t="str">
        <f t="shared" si="0"/>
        <v/>
      </c>
      <c r="L86" s="222" t="str">
        <f t="shared" si="1"/>
        <v/>
      </c>
      <c r="M86" s="13"/>
    </row>
    <row r="87" spans="1:13" hidden="1" outlineLevel="1">
      <c r="A87" s="13"/>
      <c r="B87" s="81"/>
      <c r="C87" s="280"/>
      <c r="D87" s="48"/>
      <c r="E87" s="48"/>
      <c r="F87" s="48"/>
      <c r="G87" s="49"/>
      <c r="H87" s="51"/>
      <c r="I87" s="49"/>
      <c r="J87" s="26"/>
      <c r="K87" s="24" t="str">
        <f t="shared" si="0"/>
        <v/>
      </c>
      <c r="L87" s="222" t="str">
        <f t="shared" si="1"/>
        <v/>
      </c>
      <c r="M87" s="13"/>
    </row>
    <row r="88" spans="1:13" hidden="1" outlineLevel="1">
      <c r="A88" s="13"/>
      <c r="B88" s="81"/>
      <c r="C88" s="280"/>
      <c r="D88" s="48"/>
      <c r="E88" s="48"/>
      <c r="F88" s="48"/>
      <c r="G88" s="49"/>
      <c r="H88" s="51"/>
      <c r="I88" s="49"/>
      <c r="J88" s="26"/>
      <c r="K88" s="24" t="str">
        <f t="shared" si="0"/>
        <v/>
      </c>
      <c r="L88" s="222" t="str">
        <f t="shared" si="1"/>
        <v/>
      </c>
      <c r="M88" s="13"/>
    </row>
    <row r="89" spans="1:13" hidden="1" outlineLevel="1">
      <c r="A89" s="13"/>
      <c r="B89" s="81"/>
      <c r="C89" s="280"/>
      <c r="D89" s="48"/>
      <c r="E89" s="48"/>
      <c r="F89" s="48"/>
      <c r="G89" s="49"/>
      <c r="H89" s="51"/>
      <c r="I89" s="49"/>
      <c r="J89" s="26"/>
      <c r="K89" s="24" t="str">
        <f t="shared" si="0"/>
        <v/>
      </c>
      <c r="L89" s="222" t="str">
        <f t="shared" si="1"/>
        <v/>
      </c>
      <c r="M89" s="13"/>
    </row>
    <row r="90" spans="1:13" hidden="1" outlineLevel="1">
      <c r="A90" s="13"/>
      <c r="B90" s="81"/>
      <c r="C90" s="280"/>
      <c r="D90" s="48"/>
      <c r="E90" s="48"/>
      <c r="F90" s="48"/>
      <c r="G90" s="49"/>
      <c r="H90" s="51"/>
      <c r="I90" s="49"/>
      <c r="J90" s="26"/>
      <c r="K90" s="24" t="str">
        <f t="shared" si="0"/>
        <v/>
      </c>
      <c r="L90" s="222" t="str">
        <f t="shared" si="1"/>
        <v/>
      </c>
      <c r="M90" s="13"/>
    </row>
    <row r="91" spans="1:13" hidden="1" outlineLevel="1">
      <c r="A91" s="13"/>
      <c r="B91" s="81"/>
      <c r="C91" s="280"/>
      <c r="D91" s="48"/>
      <c r="E91" s="48"/>
      <c r="F91" s="48"/>
      <c r="G91" s="49"/>
      <c r="H91" s="51"/>
      <c r="I91" s="49"/>
      <c r="J91" s="26"/>
      <c r="K91" s="24" t="str">
        <f t="shared" si="0"/>
        <v/>
      </c>
      <c r="L91" s="222" t="str">
        <f t="shared" si="1"/>
        <v/>
      </c>
      <c r="M91" s="13"/>
    </row>
    <row r="92" spans="1:13" hidden="1" outlineLevel="1">
      <c r="A92" s="13"/>
      <c r="B92" s="81"/>
      <c r="C92" s="280"/>
      <c r="D92" s="48"/>
      <c r="E92" s="48"/>
      <c r="F92" s="48"/>
      <c r="G92" s="49"/>
      <c r="H92" s="51"/>
      <c r="I92" s="49"/>
      <c r="J92" s="26"/>
      <c r="K92" s="24" t="str">
        <f>IF($I$13="","",IF(H92=0,"",+$I$13))</f>
        <v/>
      </c>
      <c r="L92" s="222" t="str">
        <f t="shared" si="1"/>
        <v/>
      </c>
      <c r="M92" s="13"/>
    </row>
    <row r="93" spans="1:13" hidden="1" outlineLevel="1">
      <c r="A93" s="13"/>
      <c r="B93" s="81"/>
      <c r="C93" s="280"/>
      <c r="D93" s="48"/>
      <c r="E93" s="48"/>
      <c r="F93" s="48"/>
      <c r="G93" s="49"/>
      <c r="H93" s="51"/>
      <c r="I93" s="49"/>
      <c r="J93" s="26"/>
      <c r="K93" s="24" t="str">
        <f t="shared" ref="K93:K110" si="2">IF($I$13="","",IF(H93=0,"",+$I$13))</f>
        <v/>
      </c>
      <c r="L93" s="222" t="str">
        <f t="shared" si="1"/>
        <v/>
      </c>
      <c r="M93" s="13"/>
    </row>
    <row r="94" spans="1:13" hidden="1" outlineLevel="1">
      <c r="A94" s="13"/>
      <c r="B94" s="81"/>
      <c r="C94" s="280"/>
      <c r="D94" s="48"/>
      <c r="E94" s="48"/>
      <c r="F94" s="48"/>
      <c r="G94" s="49"/>
      <c r="H94" s="51"/>
      <c r="I94" s="49"/>
      <c r="J94" s="26"/>
      <c r="K94" s="24" t="str">
        <f t="shared" si="2"/>
        <v/>
      </c>
      <c r="L94" s="222" t="str">
        <f t="shared" si="1"/>
        <v/>
      </c>
      <c r="M94" s="13"/>
    </row>
    <row r="95" spans="1:13" hidden="1" outlineLevel="1" collapsed="1">
      <c r="B95" s="81"/>
      <c r="C95" s="280"/>
      <c r="D95" s="52"/>
      <c r="E95" s="52"/>
      <c r="F95" s="52"/>
      <c r="G95" s="53"/>
      <c r="H95" s="54"/>
      <c r="I95" s="53"/>
      <c r="J95" s="26"/>
      <c r="K95" s="24" t="str">
        <f t="shared" si="2"/>
        <v/>
      </c>
      <c r="L95" s="222" t="str">
        <f t="shared" si="1"/>
        <v/>
      </c>
    </row>
    <row r="96" spans="1:13" hidden="1" outlineLevel="1">
      <c r="B96" s="81"/>
      <c r="C96" s="280"/>
      <c r="D96" s="52"/>
      <c r="E96" s="52"/>
      <c r="F96" s="52"/>
      <c r="G96" s="53"/>
      <c r="H96" s="54"/>
      <c r="I96" s="53"/>
      <c r="J96" s="26"/>
      <c r="K96" s="24" t="str">
        <f t="shared" si="2"/>
        <v/>
      </c>
      <c r="L96" s="222" t="str">
        <f t="shared" si="1"/>
        <v/>
      </c>
    </row>
    <row r="97" spans="1:13" hidden="1" outlineLevel="1">
      <c r="B97" s="81"/>
      <c r="C97" s="280"/>
      <c r="D97" s="52"/>
      <c r="E97" s="52"/>
      <c r="F97" s="52"/>
      <c r="G97" s="53"/>
      <c r="H97" s="54"/>
      <c r="I97" s="53"/>
      <c r="J97" s="26"/>
      <c r="K97" s="24" t="str">
        <f t="shared" si="2"/>
        <v/>
      </c>
      <c r="L97" s="222" t="str">
        <f t="shared" si="1"/>
        <v/>
      </c>
    </row>
    <row r="98" spans="1:13" hidden="1" outlineLevel="1">
      <c r="B98" s="81"/>
      <c r="C98" s="280"/>
      <c r="D98" s="52"/>
      <c r="E98" s="52"/>
      <c r="F98" s="52"/>
      <c r="G98" s="53"/>
      <c r="H98" s="54"/>
      <c r="I98" s="53"/>
      <c r="J98" s="26"/>
      <c r="K98" s="24" t="str">
        <f t="shared" si="2"/>
        <v/>
      </c>
      <c r="L98" s="222" t="str">
        <f t="shared" si="1"/>
        <v/>
      </c>
    </row>
    <row r="99" spans="1:13" hidden="1" outlineLevel="1">
      <c r="A99" s="13"/>
      <c r="B99" s="81"/>
      <c r="C99" s="280"/>
      <c r="D99" s="52"/>
      <c r="E99" s="52"/>
      <c r="F99" s="52"/>
      <c r="G99" s="53"/>
      <c r="H99" s="54"/>
      <c r="I99" s="53"/>
      <c r="J99" s="26"/>
      <c r="K99" s="24" t="str">
        <f t="shared" si="2"/>
        <v/>
      </c>
      <c r="L99" s="222" t="str">
        <f t="shared" si="1"/>
        <v/>
      </c>
      <c r="M99" s="13"/>
    </row>
    <row r="100" spans="1:13" hidden="1" outlineLevel="1">
      <c r="A100" s="13"/>
      <c r="B100" s="81"/>
      <c r="C100" s="280"/>
      <c r="D100" s="52"/>
      <c r="E100" s="52"/>
      <c r="F100" s="52"/>
      <c r="G100" s="53"/>
      <c r="H100" s="54"/>
      <c r="I100" s="53"/>
      <c r="J100" s="26"/>
      <c r="K100" s="24" t="str">
        <f t="shared" si="2"/>
        <v/>
      </c>
      <c r="L100" s="222" t="str">
        <f t="shared" si="1"/>
        <v/>
      </c>
      <c r="M100" s="13"/>
    </row>
    <row r="101" spans="1:13" hidden="1" outlineLevel="1">
      <c r="A101" s="13"/>
      <c r="B101" s="81"/>
      <c r="C101" s="280"/>
      <c r="D101" s="52"/>
      <c r="E101" s="52"/>
      <c r="F101" s="52"/>
      <c r="G101" s="53"/>
      <c r="H101" s="54"/>
      <c r="I101" s="53"/>
      <c r="J101" s="26"/>
      <c r="K101" s="24" t="str">
        <f t="shared" si="2"/>
        <v/>
      </c>
      <c r="L101" s="222" t="str">
        <f t="shared" si="1"/>
        <v/>
      </c>
      <c r="M101" s="13"/>
    </row>
    <row r="102" spans="1:13" hidden="1" outlineLevel="1">
      <c r="A102" s="13"/>
      <c r="B102" s="81"/>
      <c r="C102" s="280"/>
      <c r="D102" s="52"/>
      <c r="E102" s="52"/>
      <c r="F102" s="52"/>
      <c r="G102" s="53"/>
      <c r="H102" s="54"/>
      <c r="I102" s="53"/>
      <c r="J102" s="26"/>
      <c r="K102" s="24" t="str">
        <f t="shared" si="2"/>
        <v/>
      </c>
      <c r="L102" s="222" t="str">
        <f t="shared" si="1"/>
        <v/>
      </c>
      <c r="M102" s="13"/>
    </row>
    <row r="103" spans="1:13" hidden="1" outlineLevel="1">
      <c r="A103" s="13"/>
      <c r="B103" s="81"/>
      <c r="C103" s="280"/>
      <c r="D103" s="52"/>
      <c r="E103" s="52"/>
      <c r="F103" s="52"/>
      <c r="G103" s="53"/>
      <c r="H103" s="54"/>
      <c r="I103" s="53"/>
      <c r="J103" s="26"/>
      <c r="K103" s="24" t="str">
        <f t="shared" si="2"/>
        <v/>
      </c>
      <c r="L103" s="222" t="str">
        <f t="shared" si="1"/>
        <v/>
      </c>
      <c r="M103" s="13"/>
    </row>
    <row r="104" spans="1:13" hidden="1" outlineLevel="1">
      <c r="A104" s="13"/>
      <c r="B104" s="81"/>
      <c r="C104" s="280"/>
      <c r="D104" s="52"/>
      <c r="E104" s="52"/>
      <c r="F104" s="52"/>
      <c r="G104" s="53"/>
      <c r="H104" s="54"/>
      <c r="I104" s="53"/>
      <c r="J104" s="26"/>
      <c r="K104" s="24" t="str">
        <f t="shared" si="2"/>
        <v/>
      </c>
      <c r="L104" s="222" t="str">
        <f t="shared" si="1"/>
        <v/>
      </c>
      <c r="M104" s="13"/>
    </row>
    <row r="105" spans="1:13" hidden="1" outlineLevel="1">
      <c r="A105" s="13"/>
      <c r="B105" s="81"/>
      <c r="C105" s="280"/>
      <c r="D105" s="52"/>
      <c r="E105" s="52"/>
      <c r="F105" s="52"/>
      <c r="G105" s="53"/>
      <c r="H105" s="54"/>
      <c r="I105" s="53"/>
      <c r="J105" s="26"/>
      <c r="K105" s="24" t="str">
        <f t="shared" si="2"/>
        <v/>
      </c>
      <c r="L105" s="222" t="str">
        <f t="shared" si="1"/>
        <v/>
      </c>
      <c r="M105" s="13"/>
    </row>
    <row r="106" spans="1:13" hidden="1" outlineLevel="1">
      <c r="A106" s="13"/>
      <c r="B106" s="81"/>
      <c r="C106" s="280"/>
      <c r="D106" s="52"/>
      <c r="E106" s="52"/>
      <c r="F106" s="52"/>
      <c r="G106" s="53"/>
      <c r="H106" s="54"/>
      <c r="I106" s="53"/>
      <c r="J106" s="26"/>
      <c r="K106" s="24" t="str">
        <f t="shared" si="2"/>
        <v/>
      </c>
      <c r="L106" s="222" t="str">
        <f t="shared" si="1"/>
        <v/>
      </c>
      <c r="M106" s="13"/>
    </row>
    <row r="107" spans="1:13" hidden="1" outlineLevel="1">
      <c r="A107" s="13"/>
      <c r="C107" s="280"/>
      <c r="D107" s="52"/>
      <c r="E107" s="52"/>
      <c r="F107" s="52"/>
      <c r="G107" s="53"/>
      <c r="H107" s="54"/>
      <c r="I107" s="53"/>
      <c r="J107" s="26"/>
      <c r="K107" s="24" t="str">
        <f t="shared" si="2"/>
        <v/>
      </c>
      <c r="L107" s="222" t="str">
        <f t="shared" si="1"/>
        <v/>
      </c>
      <c r="M107" s="13"/>
    </row>
    <row r="108" spans="1:13" hidden="1" outlineLevel="1">
      <c r="A108" s="13"/>
      <c r="B108" s="81"/>
      <c r="C108" s="280"/>
      <c r="D108" s="52"/>
      <c r="E108" s="52"/>
      <c r="F108" s="52"/>
      <c r="G108" s="53"/>
      <c r="H108" s="54"/>
      <c r="I108" s="53"/>
      <c r="J108" s="26"/>
      <c r="K108" s="24" t="str">
        <f t="shared" si="2"/>
        <v/>
      </c>
      <c r="L108" s="222" t="str">
        <f t="shared" si="1"/>
        <v/>
      </c>
      <c r="M108" s="13"/>
    </row>
    <row r="109" spans="1:13" ht="19.5" hidden="1" customHeight="1" outlineLevel="1">
      <c r="A109" s="13"/>
      <c r="B109" s="81"/>
      <c r="C109" s="280"/>
      <c r="D109" s="52"/>
      <c r="E109" s="52"/>
      <c r="F109" s="52"/>
      <c r="G109" s="53"/>
      <c r="H109" s="54"/>
      <c r="I109" s="53"/>
      <c r="J109" s="26"/>
      <c r="K109" s="24" t="str">
        <f t="shared" si="2"/>
        <v/>
      </c>
      <c r="L109" s="222" t="str">
        <f t="shared" si="1"/>
        <v/>
      </c>
      <c r="M109" s="13"/>
    </row>
    <row r="110" spans="1:13" hidden="1" outlineLevel="1">
      <c r="A110" s="13"/>
      <c r="B110" s="81"/>
      <c r="C110" s="280"/>
      <c r="D110" s="52"/>
      <c r="E110" s="52"/>
      <c r="F110" s="52"/>
      <c r="G110" s="53"/>
      <c r="H110" s="54"/>
      <c r="I110" s="53"/>
      <c r="J110" s="26"/>
      <c r="K110" s="24" t="str">
        <f t="shared" si="2"/>
        <v/>
      </c>
      <c r="L110" s="222" t="str">
        <f t="shared" si="1"/>
        <v/>
      </c>
      <c r="M110" s="13"/>
    </row>
    <row r="111" spans="1:13" ht="21" customHeight="1">
      <c r="A111" s="13"/>
      <c r="B111" s="81"/>
      <c r="L111" s="227">
        <f>+SUM(L66:L110)</f>
        <v>0</v>
      </c>
      <c r="M111" s="13"/>
    </row>
    <row r="112" spans="1:13">
      <c r="A112" s="13"/>
      <c r="B112" s="81"/>
      <c r="C112" s="81" t="str">
        <f>+HLOOKUP(InputLanguage,LookupList,96,FALSE)</f>
        <v>Sub-suppliers, Window Cleaning</v>
      </c>
      <c r="K112" s="87"/>
      <c r="M112" s="13"/>
    </row>
    <row r="113" spans="1:13" ht="44.1" customHeight="1">
      <c r="A113" s="13"/>
      <c r="B113" s="81"/>
      <c r="C113" s="286" t="str">
        <f>+HLOOKUP(InputLanguage,LookupList,97,FALSE)</f>
        <v>Company Name</v>
      </c>
      <c r="D113" s="201" t="str">
        <f>+HLOOKUP(InputLanguage,LookupList,98,FALSE)</f>
        <v>Company registration ID</v>
      </c>
      <c r="E113" s="201" t="str">
        <f>+HLOOKUP(InputLanguage,LookupList,99,FALSE)</f>
        <v>Contact person</v>
      </c>
      <c r="F113" s="201" t="str">
        <f>+HLOOKUP(InputLanguage,LookupList,100,FALSE)</f>
        <v>E-mail</v>
      </c>
      <c r="G113" s="201" t="str">
        <f>+HLOOKUP(InputLanguage,LookupList,101,FALSE)</f>
        <v>Workforce only (mark with "x")</v>
      </c>
      <c r="H113" s="201" t="str">
        <f>+HLOOKUP(InputLanguage,LookupList,102,FALSE)</f>
        <v>Annual turnover from service supplied by the sub-supplier</v>
      </c>
      <c r="I113" s="201" t="str">
        <f>+HLOOKUP(InputLanguage,LookupList,221,FALSE)</f>
        <v>Tasks performed by the supplier:</v>
      </c>
      <c r="J113" s="94"/>
      <c r="K113" s="95" t="str">
        <f>+HLOOKUP(InputLanguage,LookupList,94,FALSE)&amp;":"</f>
        <v>Currency:</v>
      </c>
      <c r="L113" s="93" t="s">
        <v>9</v>
      </c>
      <c r="M113" s="13"/>
    </row>
    <row r="114" spans="1:13">
      <c r="A114" s="13"/>
      <c r="B114" s="81"/>
      <c r="C114" s="216" t="s">
        <v>1346</v>
      </c>
      <c r="D114" s="217" t="s">
        <v>1347</v>
      </c>
      <c r="E114" s="217" t="s">
        <v>1348</v>
      </c>
      <c r="F114" s="217" t="s">
        <v>1349</v>
      </c>
      <c r="G114" s="218" t="s">
        <v>1350</v>
      </c>
      <c r="H114" s="219" t="s">
        <v>1351</v>
      </c>
      <c r="I114" s="220" t="s">
        <v>1352</v>
      </c>
      <c r="J114" s="198" t="s">
        <v>1353</v>
      </c>
      <c r="K114" s="223" t="s">
        <v>1354</v>
      </c>
      <c r="L114" s="225" t="s">
        <v>1355</v>
      </c>
      <c r="M114" s="13"/>
    </row>
    <row r="115" spans="1:13">
      <c r="A115" s="13"/>
      <c r="B115" s="81"/>
      <c r="C115" s="214"/>
      <c r="D115" s="44"/>
      <c r="E115" s="44"/>
      <c r="F115" s="44"/>
      <c r="G115" s="46"/>
      <c r="H115" s="47"/>
      <c r="I115" s="199"/>
      <c r="J115" s="198"/>
      <c r="K115" s="24" t="str">
        <f t="shared" ref="K115:K135" si="3">IF(I$13="","",IF(H115=0,"",+I$13))</f>
        <v/>
      </c>
      <c r="L115" s="25" t="str">
        <f>IFERROR(IF(+H115/H$13=0,"",+H115/H$13),"")</f>
        <v/>
      </c>
      <c r="M115" s="13"/>
    </row>
    <row r="116" spans="1:13">
      <c r="A116" s="13"/>
      <c r="B116" s="81"/>
      <c r="C116" s="215"/>
      <c r="D116" s="48"/>
      <c r="E116" s="48"/>
      <c r="F116" s="48"/>
      <c r="G116" s="49"/>
      <c r="H116" s="50"/>
      <c r="I116" s="200"/>
      <c r="J116" s="198"/>
      <c r="K116" s="24" t="str">
        <f t="shared" si="3"/>
        <v/>
      </c>
      <c r="L116" s="25" t="str">
        <f>IFERROR(IF(+H116/H$13=0,"",+H116/H$13),"")</f>
        <v/>
      </c>
      <c r="M116" s="13"/>
    </row>
    <row r="117" spans="1:13">
      <c r="A117" s="13"/>
      <c r="B117" s="81"/>
      <c r="C117" s="215"/>
      <c r="D117" s="48"/>
      <c r="E117" s="48"/>
      <c r="F117" s="48"/>
      <c r="G117" s="49"/>
      <c r="H117" s="50"/>
      <c r="I117" s="200"/>
      <c r="J117" s="198"/>
      <c r="K117" s="24" t="str">
        <f t="shared" si="3"/>
        <v/>
      </c>
      <c r="L117" s="25" t="str">
        <f>IFERROR(IF(+H117/H$13=0,"",+H117/H$13),"")</f>
        <v/>
      </c>
      <c r="M117" s="13"/>
    </row>
    <row r="118" spans="1:13">
      <c r="A118" s="13"/>
      <c r="B118" s="81"/>
      <c r="C118" s="215"/>
      <c r="D118" s="48"/>
      <c r="E118" s="48"/>
      <c r="F118" s="48"/>
      <c r="G118" s="49"/>
      <c r="H118" s="51"/>
      <c r="I118" s="200"/>
      <c r="J118" s="198"/>
      <c r="K118" s="24" t="str">
        <f t="shared" si="3"/>
        <v/>
      </c>
      <c r="L118" s="25" t="str">
        <f>IFERROR(IF(+H118/H$13=0,"",+H118/H$13),"")</f>
        <v/>
      </c>
      <c r="M118" s="13"/>
    </row>
    <row r="119" spans="1:13">
      <c r="A119" s="13"/>
      <c r="B119" s="81"/>
      <c r="C119" s="215"/>
      <c r="D119" s="48"/>
      <c r="E119" s="48"/>
      <c r="F119" s="48"/>
      <c r="G119" s="49"/>
      <c r="H119" s="51"/>
      <c r="I119" s="49"/>
      <c r="J119" s="23"/>
      <c r="K119" s="24" t="str">
        <f t="shared" si="3"/>
        <v/>
      </c>
      <c r="L119" s="25" t="str">
        <f t="shared" ref="L119:L135" si="4">IFERROR(IF(+H119/H$13=0,"",+H119/H$13),"")</f>
        <v/>
      </c>
      <c r="M119" s="13"/>
    </row>
    <row r="120" spans="1:13">
      <c r="A120" s="13"/>
      <c r="B120" s="81"/>
      <c r="C120" s="215"/>
      <c r="D120" s="48"/>
      <c r="E120" s="48"/>
      <c r="F120" s="48"/>
      <c r="G120" s="49"/>
      <c r="H120" s="51"/>
      <c r="I120" s="49"/>
      <c r="J120" s="23"/>
      <c r="K120" s="24" t="str">
        <f t="shared" si="3"/>
        <v/>
      </c>
      <c r="L120" s="25" t="str">
        <f t="shared" si="4"/>
        <v/>
      </c>
      <c r="M120" s="13"/>
    </row>
    <row r="121" spans="1:13">
      <c r="A121" s="13"/>
      <c r="B121" s="81"/>
      <c r="C121" s="215"/>
      <c r="D121" s="48"/>
      <c r="E121" s="48"/>
      <c r="F121" s="48"/>
      <c r="G121" s="49"/>
      <c r="H121" s="51"/>
      <c r="I121" s="49"/>
      <c r="J121" s="23"/>
      <c r="K121" s="24" t="str">
        <f t="shared" si="3"/>
        <v/>
      </c>
      <c r="L121" s="25" t="str">
        <f t="shared" si="4"/>
        <v/>
      </c>
      <c r="M121" s="13"/>
    </row>
    <row r="122" spans="1:13">
      <c r="A122" s="13"/>
      <c r="B122" s="81"/>
      <c r="C122" s="215"/>
      <c r="D122" s="48"/>
      <c r="E122" s="48"/>
      <c r="F122" s="48"/>
      <c r="G122" s="49"/>
      <c r="H122" s="51"/>
      <c r="I122" s="49"/>
      <c r="J122" s="23"/>
      <c r="K122" s="24" t="str">
        <f t="shared" si="3"/>
        <v/>
      </c>
      <c r="L122" s="25" t="str">
        <f t="shared" si="4"/>
        <v/>
      </c>
      <c r="M122" s="13"/>
    </row>
    <row r="123" spans="1:13">
      <c r="A123" s="13"/>
      <c r="B123" s="81"/>
      <c r="C123" s="215"/>
      <c r="D123" s="48"/>
      <c r="E123" s="48"/>
      <c r="F123" s="48"/>
      <c r="G123" s="49"/>
      <c r="H123" s="51"/>
      <c r="I123" s="49"/>
      <c r="J123" s="23"/>
      <c r="K123" s="24" t="str">
        <f t="shared" si="3"/>
        <v/>
      </c>
      <c r="L123" s="25" t="str">
        <f t="shared" si="4"/>
        <v/>
      </c>
      <c r="M123" s="13"/>
    </row>
    <row r="124" spans="1:13">
      <c r="A124" s="13"/>
      <c r="B124" s="81"/>
      <c r="C124" s="215"/>
      <c r="D124" s="48"/>
      <c r="E124" s="48"/>
      <c r="F124" s="48"/>
      <c r="G124" s="49"/>
      <c r="H124" s="51"/>
      <c r="I124" s="49"/>
      <c r="J124" s="23"/>
      <c r="K124" s="24" t="str">
        <f t="shared" si="3"/>
        <v/>
      </c>
      <c r="L124" s="25" t="str">
        <f t="shared" si="4"/>
        <v/>
      </c>
      <c r="M124" s="13"/>
    </row>
    <row r="125" spans="1:13">
      <c r="A125" s="13"/>
      <c r="B125" s="81"/>
      <c r="C125" s="215"/>
      <c r="D125" s="48"/>
      <c r="E125" s="48"/>
      <c r="F125" s="48"/>
      <c r="G125" s="49"/>
      <c r="H125" s="51"/>
      <c r="I125" s="49"/>
      <c r="J125" s="23"/>
      <c r="K125" s="24" t="str">
        <f t="shared" si="3"/>
        <v/>
      </c>
      <c r="L125" s="25" t="str">
        <f t="shared" si="4"/>
        <v/>
      </c>
      <c r="M125" s="13"/>
    </row>
    <row r="126" spans="1:13">
      <c r="A126" s="13"/>
      <c r="B126" s="81"/>
      <c r="C126" s="215"/>
      <c r="D126" s="48"/>
      <c r="E126" s="48"/>
      <c r="F126" s="48"/>
      <c r="G126" s="49"/>
      <c r="H126" s="51"/>
      <c r="I126" s="49"/>
      <c r="J126" s="23"/>
      <c r="K126" s="24" t="str">
        <f t="shared" si="3"/>
        <v/>
      </c>
      <c r="L126" s="25" t="str">
        <f t="shared" si="4"/>
        <v/>
      </c>
      <c r="M126" s="13"/>
    </row>
    <row r="127" spans="1:13">
      <c r="A127" s="13"/>
      <c r="B127" s="81"/>
      <c r="C127" s="215"/>
      <c r="D127" s="48"/>
      <c r="E127" s="48"/>
      <c r="F127" s="48"/>
      <c r="G127" s="49"/>
      <c r="H127" s="51"/>
      <c r="I127" s="49"/>
      <c r="J127" s="23"/>
      <c r="K127" s="24" t="str">
        <f t="shared" si="3"/>
        <v/>
      </c>
      <c r="L127" s="25" t="str">
        <f t="shared" si="4"/>
        <v/>
      </c>
      <c r="M127" s="13"/>
    </row>
    <row r="128" spans="1:13">
      <c r="A128" s="13"/>
      <c r="B128" s="81"/>
      <c r="C128" s="215"/>
      <c r="D128" s="48"/>
      <c r="E128" s="48"/>
      <c r="F128" s="48"/>
      <c r="G128" s="49"/>
      <c r="H128" s="51"/>
      <c r="I128" s="49"/>
      <c r="J128" s="23"/>
      <c r="K128" s="24" t="str">
        <f t="shared" si="3"/>
        <v/>
      </c>
      <c r="L128" s="25" t="str">
        <f t="shared" si="4"/>
        <v/>
      </c>
      <c r="M128" s="13"/>
    </row>
    <row r="129" spans="2:13" collapsed="1">
      <c r="B129" s="81"/>
      <c r="C129" s="215"/>
      <c r="D129" s="48"/>
      <c r="E129" s="48"/>
      <c r="F129" s="48"/>
      <c r="G129" s="49"/>
      <c r="H129" s="51"/>
      <c r="I129" s="49"/>
      <c r="J129" s="23"/>
      <c r="K129" s="24" t="str">
        <f t="shared" si="3"/>
        <v/>
      </c>
      <c r="L129" s="25" t="str">
        <f t="shared" si="4"/>
        <v/>
      </c>
      <c r="M129" s="197"/>
    </row>
    <row r="130" spans="2:13">
      <c r="B130" s="81"/>
      <c r="C130" s="215"/>
      <c r="D130" s="48"/>
      <c r="E130" s="48"/>
      <c r="F130" s="48"/>
      <c r="G130" s="49"/>
      <c r="H130" s="51"/>
      <c r="I130" s="49"/>
      <c r="J130" s="23"/>
      <c r="K130" s="24" t="str">
        <f t="shared" si="3"/>
        <v/>
      </c>
      <c r="L130" s="25" t="str">
        <f t="shared" si="4"/>
        <v/>
      </c>
      <c r="M130" s="226"/>
    </row>
    <row r="131" spans="2:13">
      <c r="B131" s="81"/>
      <c r="C131" s="215"/>
      <c r="D131" s="48"/>
      <c r="E131" s="48"/>
      <c r="F131" s="48"/>
      <c r="G131" s="49"/>
      <c r="H131" s="51"/>
      <c r="I131" s="49"/>
      <c r="J131" s="23"/>
      <c r="K131" s="24" t="str">
        <f t="shared" si="3"/>
        <v/>
      </c>
      <c r="L131" s="25" t="str">
        <f t="shared" si="4"/>
        <v/>
      </c>
    </row>
    <row r="132" spans="2:13">
      <c r="B132" s="81"/>
      <c r="C132" s="215"/>
      <c r="D132" s="48"/>
      <c r="E132" s="48"/>
      <c r="F132" s="48"/>
      <c r="G132" s="49"/>
      <c r="H132" s="51"/>
      <c r="I132" s="49"/>
      <c r="J132" s="23"/>
      <c r="K132" s="24" t="str">
        <f t="shared" si="3"/>
        <v/>
      </c>
      <c r="L132" s="25" t="str">
        <f t="shared" si="4"/>
        <v/>
      </c>
      <c r="M132" s="226"/>
    </row>
    <row r="133" spans="2:13">
      <c r="B133" s="81"/>
      <c r="C133" s="215"/>
      <c r="D133" s="48"/>
      <c r="E133" s="48"/>
      <c r="F133" s="48"/>
      <c r="G133" s="49"/>
      <c r="H133" s="51"/>
      <c r="I133" s="49"/>
      <c r="J133" s="23"/>
      <c r="K133" s="24" t="str">
        <f t="shared" si="3"/>
        <v/>
      </c>
      <c r="L133" s="25" t="str">
        <f t="shared" si="4"/>
        <v/>
      </c>
    </row>
    <row r="134" spans="2:13">
      <c r="B134" s="81"/>
      <c r="C134" s="215"/>
      <c r="D134" s="48"/>
      <c r="E134" s="48"/>
      <c r="F134" s="48"/>
      <c r="G134" s="49"/>
      <c r="H134" s="51"/>
      <c r="I134" s="49"/>
      <c r="J134" s="23"/>
      <c r="K134" s="24" t="str">
        <f t="shared" si="3"/>
        <v/>
      </c>
      <c r="L134" s="25" t="str">
        <f t="shared" si="4"/>
        <v/>
      </c>
    </row>
    <row r="135" spans="2:13">
      <c r="B135" s="81"/>
      <c r="C135" s="215"/>
      <c r="D135" s="48"/>
      <c r="E135" s="48"/>
      <c r="F135" s="48"/>
      <c r="G135" s="49"/>
      <c r="H135" s="51"/>
      <c r="I135" s="49"/>
      <c r="J135" s="26"/>
      <c r="K135" s="24" t="str">
        <f t="shared" si="3"/>
        <v/>
      </c>
      <c r="L135" s="25" t="str">
        <f t="shared" si="4"/>
        <v/>
      </c>
    </row>
    <row r="136" spans="2:13">
      <c r="B136" s="81"/>
      <c r="L136" s="228">
        <f>+SUM(Window_Description[Kolonne11])</f>
        <v>0</v>
      </c>
      <c r="M136" s="226"/>
    </row>
  </sheetData>
  <sheetProtection sheet="1" formatCells="0" formatColumns="0" formatRows="0" insertColumns="0" insertRows="0" insertHyperlinks="0" deleteColumns="0" deleteRows="0" selectLockedCells="1" autoFilter="0"/>
  <dataConsolidate/>
  <mergeCells count="25">
    <mergeCell ref="F40:G43"/>
    <mergeCell ref="F44:G48"/>
    <mergeCell ref="F49:G52"/>
    <mergeCell ref="F53:G56"/>
    <mergeCell ref="F57:G60"/>
    <mergeCell ref="F31:G31"/>
    <mergeCell ref="F32:G35"/>
    <mergeCell ref="F36:G39"/>
    <mergeCell ref="A23:F23"/>
    <mergeCell ref="G23:I23"/>
    <mergeCell ref="A14:F14"/>
    <mergeCell ref="D7:I7"/>
    <mergeCell ref="D9:I9"/>
    <mergeCell ref="G21:I21"/>
    <mergeCell ref="G22:I22"/>
    <mergeCell ref="H17:I17"/>
    <mergeCell ref="H18:I18"/>
    <mergeCell ref="H19:I19"/>
    <mergeCell ref="B18:D18"/>
    <mergeCell ref="B17:D17"/>
    <mergeCell ref="A12:F12"/>
    <mergeCell ref="A21:F21"/>
    <mergeCell ref="A22:F22"/>
    <mergeCell ref="B19:D19"/>
    <mergeCell ref="A13:F13"/>
  </mergeCells>
  <phoneticPr fontId="37" type="noConversion"/>
  <dataValidations disablePrompts="1" count="5">
    <dataValidation showInputMessage="1" showErrorMessage="1" sqref="G2" xr:uid="{00000000-0002-0000-0100-000000000000}"/>
    <dataValidation type="decimal" operator="greaterThanOrEqual" allowBlank="1" showInputMessage="1" showErrorMessage="1" sqref="G22:I22 H12 G13:H14" xr:uid="{00000000-0002-0000-0100-000002000000}">
      <formula1>0</formula1>
    </dataValidation>
    <dataValidation type="whole" operator="greaterThanOrEqual" allowBlank="1" showInputMessage="1" showErrorMessage="1" errorTitle="ERROR: Validation error" error="Please enter a whole number equal to or greater than 0" sqref="G23:I23" xr:uid="{646AC58F-555F-4DFE-9E11-2509E5DCAE48}">
      <formula1>0</formula1>
    </dataValidation>
    <dataValidation type="decimal" operator="greaterThanOrEqual" allowBlank="1" showInputMessage="1" showErrorMessage="1" errorTitle="ERROR: Validation error" error="Please input a numeric value larger or equal to 0" sqref="G12" xr:uid="{DF394141-D970-41C4-9523-DAA25D87F032}">
      <formula1>0</formula1>
    </dataValidation>
    <dataValidation type="decimal" operator="greaterThanOrEqual" allowBlank="1" showInputMessage="1" showErrorMessage="1" errorTitle="ERROR: Validation error" error="Please enter a numeric value greater or equal to 0_x000a_" sqref="G21:I21" xr:uid="{090B154E-05EA-4CA2-8BEA-33042D48473E}">
      <formula1>0</formula1>
    </dataValidation>
  </dataValidations>
  <pageMargins left="0.7" right="0.7" top="0.75" bottom="0.75" header="0.3" footer="0.3"/>
  <pageSetup paperSize="9" scale="71" fitToHeight="0" orientation="landscape" verticalDpi="0" r:id="rId1"/>
  <rowBreaks count="3" manualBreakCount="3">
    <brk id="29" max="16383" man="1"/>
    <brk id="62" max="16383" man="1"/>
    <brk id="96" max="16383" man="1"/>
  </rowBreaks>
  <drawing r:id="rId2"/>
  <tableParts count="2">
    <tablePart r:id="rId3"/>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ERROR: Please select from list" xr:uid="{D2E3733B-D170-426D-9C40-B792126B0D4A}">
          <x14:formula1>
            <xm:f>Opslag!$I$2:$I$6</xm:f>
          </x14:formula1>
          <xm:sqref>I13:I14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pageSetUpPr fitToPage="1"/>
  </sheetPr>
  <dimension ref="A2:XFC512"/>
  <sheetViews>
    <sheetView topLeftCell="A2" zoomScaleNormal="100" workbookViewId="0">
      <selection activeCell="F20" sqref="F20"/>
    </sheetView>
  </sheetViews>
  <sheetFormatPr defaultColWidth="9" defaultRowHeight="14.25" zeroHeight="1" outlineLevelRow="1"/>
  <cols>
    <col min="1" max="1" width="2.375" style="9" customWidth="1"/>
    <col min="2" max="2" width="39.875" style="9" customWidth="1"/>
    <col min="3" max="3" width="26.375" style="9" customWidth="1"/>
    <col min="4" max="4" width="26.75" style="9" customWidth="1"/>
    <col min="5" max="5" width="28.125" style="9" customWidth="1"/>
    <col min="6" max="6" width="26.75" style="149" customWidth="1"/>
    <col min="7" max="7" width="22.5" style="16" customWidth="1"/>
    <col min="8" max="8" width="7.5" style="9" customWidth="1"/>
    <col min="9" max="9" width="22.5" style="9" hidden="1" customWidth="1"/>
    <col min="10" max="12" width="0" style="9" hidden="1" customWidth="1"/>
    <col min="13" max="13" width="17.875" style="9" customWidth="1"/>
    <col min="14" max="14" width="9" style="9"/>
    <col min="15" max="16383" width="0" hidden="1" customWidth="1"/>
    <col min="16384" max="16384" width="6.375" style="9" hidden="1" customWidth="1"/>
  </cols>
  <sheetData>
    <row r="2" spans="1:16383" s="1" customFormat="1">
      <c r="A2" s="96"/>
      <c r="B2" s="96"/>
      <c r="C2" s="96"/>
      <c r="D2" s="96"/>
      <c r="E2" s="96"/>
      <c r="F2" s="143" t="s">
        <v>7</v>
      </c>
      <c r="G2" s="98" t="str">
        <f>+'Start here (select langage)'!G2</f>
        <v xml:space="preserve">English </v>
      </c>
      <c r="H2" s="96"/>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3">
      <c r="A3" s="72"/>
      <c r="B3" s="72"/>
      <c r="C3" s="72"/>
      <c r="D3" s="72"/>
      <c r="E3" s="72"/>
      <c r="F3" s="144"/>
      <c r="G3" s="99"/>
      <c r="H3" s="72"/>
    </row>
    <row r="4" spans="1:16383" ht="23.25">
      <c r="A4" s="72"/>
      <c r="B4" s="75" t="str">
        <f>+HLOOKUP(InputLanguage,LookupList,2,FALSE)</f>
        <v>Nordic Ecolabelling of cleaning services, Gen. 4</v>
      </c>
      <c r="C4" s="72"/>
      <c r="D4" s="72"/>
      <c r="E4" s="72"/>
      <c r="F4" s="144"/>
      <c r="G4" s="99"/>
      <c r="H4" s="72"/>
    </row>
    <row r="5" spans="1:16383" ht="12.75" customHeight="1">
      <c r="A5" s="72"/>
      <c r="B5" s="76" t="str">
        <f>+HLOOKUP(InputLanguage,LookupList,45,FALSE)</f>
        <v>- Annual square metres of ordinary cleaning</v>
      </c>
      <c r="C5" s="72"/>
      <c r="D5" s="72"/>
      <c r="E5" s="72"/>
      <c r="F5" s="144"/>
      <c r="G5" s="100"/>
      <c r="H5" s="72"/>
    </row>
    <row r="6" spans="1:16383" ht="12.75" customHeight="1">
      <c r="A6" s="72"/>
      <c r="B6" s="76"/>
      <c r="C6" s="72"/>
      <c r="D6" s="72"/>
      <c r="E6" s="72"/>
      <c r="F6" s="144"/>
      <c r="G6" s="100"/>
      <c r="H6" s="72"/>
    </row>
    <row r="7" spans="1:16383">
      <c r="A7" s="72"/>
      <c r="B7" s="72"/>
      <c r="C7" s="72"/>
      <c r="D7" s="72"/>
      <c r="E7" s="72"/>
      <c r="F7" s="145"/>
      <c r="G7" s="101" t="str">
        <f>+HLOOKUP(InputLanguage,LookupList,56,FALSE)</f>
        <v>If own separate calculation - enter the result:</v>
      </c>
      <c r="H7" s="72"/>
    </row>
    <row r="8" spans="1:16383">
      <c r="A8" s="72"/>
      <c r="B8" s="72"/>
      <c r="C8" s="72"/>
      <c r="D8" s="72"/>
      <c r="E8" s="72"/>
      <c r="F8" s="72"/>
      <c r="G8" s="40"/>
      <c r="H8" s="76" t="str">
        <f>+HLOOKUP(InputLanguage,LookupList,57,FALSE)</f>
        <v>m2/year</v>
      </c>
    </row>
    <row r="9" spans="1:16383">
      <c r="A9" s="72"/>
      <c r="B9" s="76"/>
      <c r="C9" s="72"/>
      <c r="D9" s="72"/>
      <c r="E9" s="72"/>
      <c r="F9" s="72"/>
      <c r="G9" s="99"/>
      <c r="H9" s="72"/>
    </row>
    <row r="10" spans="1:16383" ht="14.25" hidden="1" customHeight="1">
      <c r="A10" s="72"/>
      <c r="B10" s="178"/>
      <c r="C10" s="177"/>
      <c r="D10" s="72"/>
      <c r="E10" s="72"/>
      <c r="F10" s="72"/>
      <c r="G10" s="99"/>
      <c r="H10" s="72"/>
    </row>
    <row r="11" spans="1:16383">
      <c r="A11" s="72"/>
      <c r="B11" s="83"/>
      <c r="C11" s="83"/>
      <c r="D11" s="72"/>
      <c r="E11" s="72"/>
      <c r="F11" s="72"/>
      <c r="G11" s="99"/>
      <c r="H11" s="72"/>
    </row>
    <row r="12" spans="1:16383" ht="25.5">
      <c r="A12" s="72"/>
      <c r="B12" s="83"/>
      <c r="C12" s="83"/>
      <c r="D12" s="83"/>
      <c r="E12" s="83"/>
      <c r="F12" s="146" t="str">
        <f>+HLOOKUP(InputLanguage,LookupList,55,FALSE)</f>
        <v>Calculated total m2</v>
      </c>
      <c r="G12" s="102">
        <f>+SUM(G16:G512)</f>
        <v>0</v>
      </c>
      <c r="H12" s="72"/>
      <c r="M12" s="185" t="s">
        <v>10</v>
      </c>
      <c r="N12" s="176">
        <f>+IF(ISBLANK(G8),+SUM(G16:G512),'Square metres'!G8)</f>
        <v>0</v>
      </c>
    </row>
    <row r="13" spans="1:16383">
      <c r="A13" s="72"/>
      <c r="B13" s="76"/>
      <c r="C13" s="72"/>
      <c r="D13" s="72"/>
      <c r="E13" s="72"/>
      <c r="F13" s="144"/>
      <c r="G13" s="99"/>
      <c r="H13" s="72"/>
      <c r="M13" s="184"/>
    </row>
    <row r="14" spans="1:16383">
      <c r="A14" s="72"/>
      <c r="B14" s="104" t="str">
        <f>+HLOOKUP(InputLanguage,LookupList,49,FALSE)</f>
        <v>Customer name</v>
      </c>
      <c r="C14" s="104" t="str">
        <f>+HLOOKUP(InputLanguage,LookupList,50,FALSE)</f>
        <v>Internal customer number (not mandatory)</v>
      </c>
      <c r="D14" s="92" t="str">
        <f>+HLOOKUP(InputLanguage,LookupList,51,FALSE)</f>
        <v>Area [m2]</v>
      </c>
      <c r="E14" s="92" t="str">
        <f>+HLOOKUP(InputLanguage,LookupList,52,FALSE)</f>
        <v>Number of times/year</v>
      </c>
      <c r="F14" s="147" t="str">
        <f>+HLOOKUP(InputLanguage,LookupList,53,FALSE)</f>
        <v>Alternatively number of full time eqvivalents</v>
      </c>
      <c r="G14" s="106" t="str">
        <f>+HLOOKUP(InputLanguage,LookupList,54,FALSE)</f>
        <v>Calculated area/year</v>
      </c>
      <c r="H14" s="76"/>
      <c r="I14" s="13"/>
      <c r="J14" s="13"/>
      <c r="K14" s="13"/>
      <c r="L14" s="13"/>
    </row>
    <row r="15" spans="1:16383">
      <c r="A15" s="72"/>
      <c r="B15" s="211"/>
      <c r="C15" s="212"/>
      <c r="D15" s="213"/>
      <c r="E15" s="213"/>
      <c r="F15" s="242"/>
      <c r="G15" s="243">
        <f>+IF(D15*E15=0,F15*430000,D15*E15)</f>
        <v>0</v>
      </c>
      <c r="H15" s="72"/>
    </row>
    <row r="16" spans="1:16383">
      <c r="A16" s="72"/>
      <c r="B16" s="205"/>
      <c r="C16" s="38"/>
      <c r="D16" s="39"/>
      <c r="E16" s="179"/>
      <c r="F16" s="148"/>
      <c r="G16" s="241">
        <f>+IF(D16*E16=0,F16*430000,D16*E16)</f>
        <v>0</v>
      </c>
      <c r="H16" s="72"/>
    </row>
    <row r="17" spans="2:7">
      <c r="B17" s="205"/>
      <c r="C17" s="38"/>
      <c r="D17" s="39"/>
      <c r="E17" s="179"/>
      <c r="F17" s="148"/>
      <c r="G17" s="241">
        <f t="shared" ref="G17:G80" si="0">+IF(D17*E17=0,F17*430000,D17*E17)</f>
        <v>0</v>
      </c>
    </row>
    <row r="18" spans="2:7">
      <c r="B18" s="205"/>
      <c r="C18" s="38"/>
      <c r="D18" s="39"/>
      <c r="E18" s="179"/>
      <c r="F18" s="148"/>
      <c r="G18" s="241">
        <f t="shared" si="0"/>
        <v>0</v>
      </c>
    </row>
    <row r="19" spans="2:7">
      <c r="B19" s="205"/>
      <c r="C19" s="38"/>
      <c r="D19" s="39"/>
      <c r="E19" s="179"/>
      <c r="F19" s="148"/>
      <c r="G19" s="241">
        <f t="shared" si="0"/>
        <v>0</v>
      </c>
    </row>
    <row r="20" spans="2:7" ht="12" customHeight="1">
      <c r="B20" s="205"/>
      <c r="C20" s="38"/>
      <c r="D20" s="39"/>
      <c r="E20" s="179"/>
      <c r="F20" s="148"/>
      <c r="G20" s="241">
        <f t="shared" si="0"/>
        <v>0</v>
      </c>
    </row>
    <row r="21" spans="2:7">
      <c r="B21" s="205"/>
      <c r="C21" s="38"/>
      <c r="D21" s="39"/>
      <c r="E21" s="179"/>
      <c r="F21" s="148"/>
      <c r="G21" s="241">
        <f t="shared" si="0"/>
        <v>0</v>
      </c>
    </row>
    <row r="22" spans="2:7">
      <c r="B22" s="205"/>
      <c r="C22" s="38"/>
      <c r="D22" s="39"/>
      <c r="E22" s="39"/>
      <c r="F22" s="148"/>
      <c r="G22" s="241">
        <f t="shared" si="0"/>
        <v>0</v>
      </c>
    </row>
    <row r="23" spans="2:7">
      <c r="B23" s="205"/>
      <c r="C23" s="38"/>
      <c r="D23" s="39"/>
      <c r="E23" s="39"/>
      <c r="F23" s="148"/>
      <c r="G23" s="241">
        <f t="shared" si="0"/>
        <v>0</v>
      </c>
    </row>
    <row r="24" spans="2:7">
      <c r="B24" s="205"/>
      <c r="C24" s="38"/>
      <c r="D24" s="39"/>
      <c r="E24" s="39"/>
      <c r="F24" s="148"/>
      <c r="G24" s="241">
        <f t="shared" si="0"/>
        <v>0</v>
      </c>
    </row>
    <row r="25" spans="2:7">
      <c r="B25" s="205"/>
      <c r="C25" s="38"/>
      <c r="D25" s="39"/>
      <c r="E25" s="39"/>
      <c r="F25" s="148"/>
      <c r="G25" s="241">
        <f t="shared" si="0"/>
        <v>0</v>
      </c>
    </row>
    <row r="26" spans="2:7">
      <c r="B26" s="205"/>
      <c r="C26" s="38"/>
      <c r="D26" s="39"/>
      <c r="E26" s="39"/>
      <c r="F26" s="148"/>
      <c r="G26" s="241">
        <f t="shared" si="0"/>
        <v>0</v>
      </c>
    </row>
    <row r="27" spans="2:7">
      <c r="B27" s="205"/>
      <c r="C27" s="38"/>
      <c r="D27" s="39"/>
      <c r="E27" s="39"/>
      <c r="F27" s="148"/>
      <c r="G27" s="241">
        <f t="shared" si="0"/>
        <v>0</v>
      </c>
    </row>
    <row r="28" spans="2:7">
      <c r="B28" s="205"/>
      <c r="C28" s="38"/>
      <c r="D28" s="39"/>
      <c r="E28" s="39"/>
      <c r="F28" s="148"/>
      <c r="G28" s="241">
        <f t="shared" si="0"/>
        <v>0</v>
      </c>
    </row>
    <row r="29" spans="2:7">
      <c r="B29" s="205"/>
      <c r="C29" s="38"/>
      <c r="D29" s="39"/>
      <c r="E29" s="39"/>
      <c r="F29" s="148"/>
      <c r="G29" s="241">
        <f t="shared" si="0"/>
        <v>0</v>
      </c>
    </row>
    <row r="30" spans="2:7">
      <c r="B30" s="205"/>
      <c r="C30" s="38"/>
      <c r="D30" s="39"/>
      <c r="E30" s="39"/>
      <c r="F30" s="148"/>
      <c r="G30" s="241">
        <f t="shared" si="0"/>
        <v>0</v>
      </c>
    </row>
    <row r="31" spans="2:7">
      <c r="B31" s="205"/>
      <c r="C31" s="38"/>
      <c r="D31" s="39"/>
      <c r="E31" s="39"/>
      <c r="F31" s="148"/>
      <c r="G31" s="241">
        <f t="shared" si="0"/>
        <v>0</v>
      </c>
    </row>
    <row r="32" spans="2:7">
      <c r="B32" s="205"/>
      <c r="C32" s="38"/>
      <c r="D32" s="39"/>
      <c r="E32" s="39"/>
      <c r="F32" s="148"/>
      <c r="G32" s="241">
        <f t="shared" si="0"/>
        <v>0</v>
      </c>
    </row>
    <row r="33" spans="2:7">
      <c r="B33" s="205"/>
      <c r="C33" s="38"/>
      <c r="D33" s="39"/>
      <c r="E33" s="39"/>
      <c r="F33" s="148"/>
      <c r="G33" s="241">
        <f t="shared" si="0"/>
        <v>0</v>
      </c>
    </row>
    <row r="34" spans="2:7">
      <c r="B34" s="205"/>
      <c r="C34" s="38"/>
      <c r="D34" s="39"/>
      <c r="E34" s="39"/>
      <c r="F34" s="148"/>
      <c r="G34" s="241">
        <f t="shared" si="0"/>
        <v>0</v>
      </c>
    </row>
    <row r="35" spans="2:7">
      <c r="B35" s="205"/>
      <c r="C35" s="38"/>
      <c r="D35" s="39"/>
      <c r="E35" s="39"/>
      <c r="F35" s="148"/>
      <c r="G35" s="241">
        <f t="shared" si="0"/>
        <v>0</v>
      </c>
    </row>
    <row r="36" spans="2:7">
      <c r="B36" s="205"/>
      <c r="C36" s="38"/>
      <c r="D36" s="39"/>
      <c r="E36" s="39"/>
      <c r="F36" s="148"/>
      <c r="G36" s="241">
        <f t="shared" si="0"/>
        <v>0</v>
      </c>
    </row>
    <row r="37" spans="2:7" hidden="1" outlineLevel="1">
      <c r="B37" s="205"/>
      <c r="C37" s="38"/>
      <c r="D37" s="39"/>
      <c r="E37" s="39"/>
      <c r="F37" s="148"/>
      <c r="G37" s="241">
        <f t="shared" si="0"/>
        <v>0</v>
      </c>
    </row>
    <row r="38" spans="2:7" hidden="1" outlineLevel="1">
      <c r="B38" s="205"/>
      <c r="C38" s="38"/>
      <c r="D38" s="39"/>
      <c r="E38" s="39"/>
      <c r="F38" s="148"/>
      <c r="G38" s="241">
        <f t="shared" si="0"/>
        <v>0</v>
      </c>
    </row>
    <row r="39" spans="2:7" hidden="1" outlineLevel="1">
      <c r="B39" s="205"/>
      <c r="C39" s="38"/>
      <c r="D39" s="39"/>
      <c r="E39" s="39"/>
      <c r="F39" s="148"/>
      <c r="G39" s="241">
        <f t="shared" si="0"/>
        <v>0</v>
      </c>
    </row>
    <row r="40" spans="2:7" hidden="1" outlineLevel="1">
      <c r="B40" s="205"/>
      <c r="C40" s="38"/>
      <c r="D40" s="39"/>
      <c r="E40" s="39"/>
      <c r="F40" s="148"/>
      <c r="G40" s="241">
        <f t="shared" si="0"/>
        <v>0</v>
      </c>
    </row>
    <row r="41" spans="2:7" hidden="1" outlineLevel="1">
      <c r="B41" s="205"/>
      <c r="C41" s="38"/>
      <c r="D41" s="39"/>
      <c r="E41" s="39"/>
      <c r="F41" s="148"/>
      <c r="G41" s="241">
        <f t="shared" si="0"/>
        <v>0</v>
      </c>
    </row>
    <row r="42" spans="2:7" hidden="1" outlineLevel="1">
      <c r="B42" s="205"/>
      <c r="C42" s="38"/>
      <c r="D42" s="39"/>
      <c r="E42" s="39"/>
      <c r="F42" s="148"/>
      <c r="G42" s="241">
        <f t="shared" si="0"/>
        <v>0</v>
      </c>
    </row>
    <row r="43" spans="2:7" hidden="1" outlineLevel="1">
      <c r="B43" s="205"/>
      <c r="C43" s="38"/>
      <c r="D43" s="39"/>
      <c r="E43" s="39"/>
      <c r="F43" s="148"/>
      <c r="G43" s="241">
        <f t="shared" si="0"/>
        <v>0</v>
      </c>
    </row>
    <row r="44" spans="2:7" hidden="1" outlineLevel="1">
      <c r="B44" s="205"/>
      <c r="C44" s="38"/>
      <c r="D44" s="39"/>
      <c r="E44" s="39"/>
      <c r="F44" s="148"/>
      <c r="G44" s="241">
        <f t="shared" si="0"/>
        <v>0</v>
      </c>
    </row>
    <row r="45" spans="2:7" hidden="1" outlineLevel="1">
      <c r="B45" s="205"/>
      <c r="C45" s="38"/>
      <c r="D45" s="39"/>
      <c r="E45" s="39"/>
      <c r="F45" s="148"/>
      <c r="G45" s="241">
        <f t="shared" si="0"/>
        <v>0</v>
      </c>
    </row>
    <row r="46" spans="2:7" hidden="1" outlineLevel="1">
      <c r="B46" s="205"/>
      <c r="C46" s="38"/>
      <c r="D46" s="39"/>
      <c r="E46" s="39"/>
      <c r="F46" s="148"/>
      <c r="G46" s="241">
        <f t="shared" si="0"/>
        <v>0</v>
      </c>
    </row>
    <row r="47" spans="2:7" hidden="1" outlineLevel="1">
      <c r="B47" s="205"/>
      <c r="C47" s="38"/>
      <c r="D47" s="39"/>
      <c r="E47" s="39"/>
      <c r="F47" s="148"/>
      <c r="G47" s="241">
        <f t="shared" si="0"/>
        <v>0</v>
      </c>
    </row>
    <row r="48" spans="2:7" hidden="1" outlineLevel="1">
      <c r="B48" s="205"/>
      <c r="C48" s="38"/>
      <c r="D48" s="39"/>
      <c r="E48" s="39"/>
      <c r="F48" s="148"/>
      <c r="G48" s="241">
        <f t="shared" si="0"/>
        <v>0</v>
      </c>
    </row>
    <row r="49" spans="2:7" hidden="1" outlineLevel="1">
      <c r="B49" s="205"/>
      <c r="C49" s="38"/>
      <c r="D49" s="39"/>
      <c r="E49" s="39"/>
      <c r="F49" s="148"/>
      <c r="G49" s="241">
        <f t="shared" si="0"/>
        <v>0</v>
      </c>
    </row>
    <row r="50" spans="2:7" hidden="1" outlineLevel="1">
      <c r="B50" s="205"/>
      <c r="C50" s="38"/>
      <c r="D50" s="39"/>
      <c r="E50" s="39"/>
      <c r="F50" s="148"/>
      <c r="G50" s="241">
        <f t="shared" si="0"/>
        <v>0</v>
      </c>
    </row>
    <row r="51" spans="2:7" hidden="1" outlineLevel="1">
      <c r="B51" s="205"/>
      <c r="C51" s="38"/>
      <c r="D51" s="39"/>
      <c r="E51" s="39"/>
      <c r="F51" s="148"/>
      <c r="G51" s="241">
        <f t="shared" si="0"/>
        <v>0</v>
      </c>
    </row>
    <row r="52" spans="2:7" hidden="1" outlineLevel="1">
      <c r="B52" s="205"/>
      <c r="C52" s="38"/>
      <c r="D52" s="39"/>
      <c r="E52" s="39"/>
      <c r="F52" s="148"/>
      <c r="G52" s="241">
        <f t="shared" si="0"/>
        <v>0</v>
      </c>
    </row>
    <row r="53" spans="2:7" hidden="1" outlineLevel="1">
      <c r="B53" s="205"/>
      <c r="C53" s="38"/>
      <c r="D53" s="39"/>
      <c r="E53" s="39"/>
      <c r="F53" s="148"/>
      <c r="G53" s="241">
        <f t="shared" si="0"/>
        <v>0</v>
      </c>
    </row>
    <row r="54" spans="2:7" hidden="1" outlineLevel="1">
      <c r="B54" s="205"/>
      <c r="C54" s="38"/>
      <c r="D54" s="39"/>
      <c r="E54" s="39"/>
      <c r="F54" s="148"/>
      <c r="G54" s="241">
        <f t="shared" si="0"/>
        <v>0</v>
      </c>
    </row>
    <row r="55" spans="2:7" hidden="1" outlineLevel="1">
      <c r="B55" s="205"/>
      <c r="C55" s="38"/>
      <c r="D55" s="39"/>
      <c r="E55" s="39"/>
      <c r="F55" s="148"/>
      <c r="G55" s="241">
        <f t="shared" si="0"/>
        <v>0</v>
      </c>
    </row>
    <row r="56" spans="2:7" hidden="1" outlineLevel="1">
      <c r="B56" s="205"/>
      <c r="C56" s="38"/>
      <c r="D56" s="39"/>
      <c r="E56" s="39"/>
      <c r="F56" s="148"/>
      <c r="G56" s="241">
        <f t="shared" si="0"/>
        <v>0</v>
      </c>
    </row>
    <row r="57" spans="2:7" hidden="1" outlineLevel="1">
      <c r="B57" s="205"/>
      <c r="C57" s="38"/>
      <c r="D57" s="39"/>
      <c r="E57" s="39"/>
      <c r="F57" s="148"/>
      <c r="G57" s="241">
        <f t="shared" si="0"/>
        <v>0</v>
      </c>
    </row>
    <row r="58" spans="2:7" hidden="1" outlineLevel="1">
      <c r="B58" s="205"/>
      <c r="C58" s="38"/>
      <c r="D58" s="39"/>
      <c r="E58" s="39"/>
      <c r="F58" s="148"/>
      <c r="G58" s="241">
        <f t="shared" si="0"/>
        <v>0</v>
      </c>
    </row>
    <row r="59" spans="2:7" hidden="1" outlineLevel="1">
      <c r="B59" s="205"/>
      <c r="C59" s="38"/>
      <c r="D59" s="39"/>
      <c r="E59" s="39"/>
      <c r="F59" s="148"/>
      <c r="G59" s="241">
        <f t="shared" si="0"/>
        <v>0</v>
      </c>
    </row>
    <row r="60" spans="2:7" hidden="1" outlineLevel="1">
      <c r="B60" s="205"/>
      <c r="C60" s="38"/>
      <c r="D60" s="39"/>
      <c r="E60" s="39"/>
      <c r="F60" s="148"/>
      <c r="G60" s="241">
        <f t="shared" si="0"/>
        <v>0</v>
      </c>
    </row>
    <row r="61" spans="2:7" hidden="1" outlineLevel="1">
      <c r="B61" s="205"/>
      <c r="C61" s="38"/>
      <c r="D61" s="39"/>
      <c r="E61" s="39"/>
      <c r="F61" s="148"/>
      <c r="G61" s="241">
        <f t="shared" si="0"/>
        <v>0</v>
      </c>
    </row>
    <row r="62" spans="2:7" hidden="1" outlineLevel="1">
      <c r="B62" s="205"/>
      <c r="C62" s="38"/>
      <c r="D62" s="39"/>
      <c r="E62" s="39"/>
      <c r="F62" s="148"/>
      <c r="G62" s="241">
        <f t="shared" si="0"/>
        <v>0</v>
      </c>
    </row>
    <row r="63" spans="2:7" hidden="1" outlineLevel="1">
      <c r="B63" s="205"/>
      <c r="C63" s="38"/>
      <c r="D63" s="39"/>
      <c r="E63" s="39"/>
      <c r="F63" s="148"/>
      <c r="G63" s="241">
        <f t="shared" si="0"/>
        <v>0</v>
      </c>
    </row>
    <row r="64" spans="2:7" hidden="1" outlineLevel="1">
      <c r="B64" s="205"/>
      <c r="C64" s="38"/>
      <c r="D64" s="39"/>
      <c r="E64" s="39"/>
      <c r="F64" s="148"/>
      <c r="G64" s="241">
        <f t="shared" si="0"/>
        <v>0</v>
      </c>
    </row>
    <row r="65" spans="2:7" hidden="1" outlineLevel="1">
      <c r="B65" s="205"/>
      <c r="C65" s="38"/>
      <c r="D65" s="39"/>
      <c r="E65" s="39"/>
      <c r="F65" s="148"/>
      <c r="G65" s="241">
        <f t="shared" si="0"/>
        <v>0</v>
      </c>
    </row>
    <row r="66" spans="2:7" hidden="1" outlineLevel="1">
      <c r="B66" s="205"/>
      <c r="C66" s="38"/>
      <c r="D66" s="39"/>
      <c r="E66" s="39"/>
      <c r="F66" s="148"/>
      <c r="G66" s="241">
        <f t="shared" si="0"/>
        <v>0</v>
      </c>
    </row>
    <row r="67" spans="2:7" hidden="1" outlineLevel="1">
      <c r="B67" s="205"/>
      <c r="C67" s="38"/>
      <c r="D67" s="39"/>
      <c r="E67" s="39"/>
      <c r="F67" s="148"/>
      <c r="G67" s="241">
        <f t="shared" si="0"/>
        <v>0</v>
      </c>
    </row>
    <row r="68" spans="2:7" hidden="1" outlineLevel="1">
      <c r="B68" s="205"/>
      <c r="C68" s="38"/>
      <c r="D68" s="39"/>
      <c r="E68" s="39"/>
      <c r="F68" s="148"/>
      <c r="G68" s="241">
        <f t="shared" si="0"/>
        <v>0</v>
      </c>
    </row>
    <row r="69" spans="2:7" hidden="1" outlineLevel="1">
      <c r="B69" s="205"/>
      <c r="C69" s="38"/>
      <c r="D69" s="39"/>
      <c r="E69" s="39"/>
      <c r="F69" s="148"/>
      <c r="G69" s="241">
        <f t="shared" si="0"/>
        <v>0</v>
      </c>
    </row>
    <row r="70" spans="2:7" hidden="1" outlineLevel="1">
      <c r="B70" s="205"/>
      <c r="C70" s="38"/>
      <c r="D70" s="39"/>
      <c r="E70" s="39"/>
      <c r="F70" s="148"/>
      <c r="G70" s="241">
        <f t="shared" si="0"/>
        <v>0</v>
      </c>
    </row>
    <row r="71" spans="2:7" hidden="1" outlineLevel="1">
      <c r="B71" s="205"/>
      <c r="C71" s="38"/>
      <c r="D71" s="39"/>
      <c r="E71" s="39"/>
      <c r="F71" s="148"/>
      <c r="G71" s="241">
        <f t="shared" si="0"/>
        <v>0</v>
      </c>
    </row>
    <row r="72" spans="2:7" hidden="1" outlineLevel="1">
      <c r="B72" s="205"/>
      <c r="C72" s="38"/>
      <c r="D72" s="39"/>
      <c r="E72" s="39"/>
      <c r="F72" s="148"/>
      <c r="G72" s="241">
        <f t="shared" si="0"/>
        <v>0</v>
      </c>
    </row>
    <row r="73" spans="2:7" hidden="1" outlineLevel="1">
      <c r="B73" s="205"/>
      <c r="C73" s="38"/>
      <c r="D73" s="39"/>
      <c r="E73" s="39"/>
      <c r="F73" s="148"/>
      <c r="G73" s="241">
        <f t="shared" si="0"/>
        <v>0</v>
      </c>
    </row>
    <row r="74" spans="2:7" hidden="1" outlineLevel="1">
      <c r="B74" s="205"/>
      <c r="C74" s="38"/>
      <c r="D74" s="39"/>
      <c r="E74" s="39"/>
      <c r="F74" s="148"/>
      <c r="G74" s="241">
        <f t="shared" si="0"/>
        <v>0</v>
      </c>
    </row>
    <row r="75" spans="2:7" hidden="1" outlineLevel="1">
      <c r="B75" s="205"/>
      <c r="C75" s="38"/>
      <c r="D75" s="39"/>
      <c r="E75" s="39"/>
      <c r="F75" s="148"/>
      <c r="G75" s="241">
        <f t="shared" si="0"/>
        <v>0</v>
      </c>
    </row>
    <row r="76" spans="2:7" hidden="1" outlineLevel="1">
      <c r="B76" s="205"/>
      <c r="C76" s="38"/>
      <c r="D76" s="39"/>
      <c r="E76" s="39"/>
      <c r="F76" s="148"/>
      <c r="G76" s="241">
        <f t="shared" si="0"/>
        <v>0</v>
      </c>
    </row>
    <row r="77" spans="2:7" hidden="1" outlineLevel="1">
      <c r="B77" s="205"/>
      <c r="C77" s="38"/>
      <c r="D77" s="39"/>
      <c r="E77" s="39"/>
      <c r="F77" s="148"/>
      <c r="G77" s="241">
        <f t="shared" si="0"/>
        <v>0</v>
      </c>
    </row>
    <row r="78" spans="2:7" hidden="1" outlineLevel="1">
      <c r="B78" s="205"/>
      <c r="C78" s="38"/>
      <c r="D78" s="39"/>
      <c r="E78" s="39"/>
      <c r="F78" s="148"/>
      <c r="G78" s="241">
        <f t="shared" si="0"/>
        <v>0</v>
      </c>
    </row>
    <row r="79" spans="2:7" hidden="1" outlineLevel="1">
      <c r="B79" s="205"/>
      <c r="C79" s="38"/>
      <c r="D79" s="39"/>
      <c r="E79" s="39"/>
      <c r="F79" s="148"/>
      <c r="G79" s="241">
        <f t="shared" si="0"/>
        <v>0</v>
      </c>
    </row>
    <row r="80" spans="2:7" hidden="1" outlineLevel="1">
      <c r="B80" s="205"/>
      <c r="C80" s="38"/>
      <c r="D80" s="39"/>
      <c r="E80" s="39"/>
      <c r="F80" s="148"/>
      <c r="G80" s="241">
        <f t="shared" si="0"/>
        <v>0</v>
      </c>
    </row>
    <row r="81" spans="2:7" hidden="1" outlineLevel="1">
      <c r="B81" s="205"/>
      <c r="C81" s="38"/>
      <c r="D81" s="39"/>
      <c r="E81" s="39"/>
      <c r="F81" s="148"/>
      <c r="G81" s="241">
        <f t="shared" ref="G81:G144" si="1">+IF(D81*E81=0,F81*430000,D81*E81)</f>
        <v>0</v>
      </c>
    </row>
    <row r="82" spans="2:7" hidden="1" outlineLevel="1">
      <c r="B82" s="205"/>
      <c r="C82" s="38"/>
      <c r="D82" s="39"/>
      <c r="E82" s="39"/>
      <c r="F82" s="148"/>
      <c r="G82" s="241">
        <f t="shared" si="1"/>
        <v>0</v>
      </c>
    </row>
    <row r="83" spans="2:7" hidden="1" outlineLevel="1">
      <c r="B83" s="205"/>
      <c r="C83" s="38"/>
      <c r="D83" s="39"/>
      <c r="E83" s="39"/>
      <c r="F83" s="148"/>
      <c r="G83" s="241">
        <f t="shared" si="1"/>
        <v>0</v>
      </c>
    </row>
    <row r="84" spans="2:7" hidden="1" outlineLevel="1">
      <c r="B84" s="205"/>
      <c r="C84" s="38"/>
      <c r="D84" s="39"/>
      <c r="E84" s="39"/>
      <c r="F84" s="148"/>
      <c r="G84" s="241">
        <f t="shared" si="1"/>
        <v>0</v>
      </c>
    </row>
    <row r="85" spans="2:7" hidden="1" outlineLevel="1">
      <c r="B85" s="205"/>
      <c r="C85" s="38"/>
      <c r="D85" s="39"/>
      <c r="E85" s="39"/>
      <c r="F85" s="148"/>
      <c r="G85" s="241">
        <f t="shared" si="1"/>
        <v>0</v>
      </c>
    </row>
    <row r="86" spans="2:7" hidden="1" outlineLevel="1">
      <c r="B86" s="205"/>
      <c r="C86" s="38"/>
      <c r="D86" s="39"/>
      <c r="E86" s="39"/>
      <c r="F86" s="148"/>
      <c r="G86" s="241">
        <f t="shared" si="1"/>
        <v>0</v>
      </c>
    </row>
    <row r="87" spans="2:7" hidden="1" outlineLevel="1">
      <c r="B87" s="205"/>
      <c r="C87" s="38"/>
      <c r="D87" s="39"/>
      <c r="E87" s="39"/>
      <c r="F87" s="148"/>
      <c r="G87" s="241">
        <f t="shared" si="1"/>
        <v>0</v>
      </c>
    </row>
    <row r="88" spans="2:7" hidden="1" outlineLevel="1">
      <c r="B88" s="205"/>
      <c r="C88" s="38"/>
      <c r="D88" s="39"/>
      <c r="E88" s="39"/>
      <c r="F88" s="148"/>
      <c r="G88" s="241">
        <f t="shared" si="1"/>
        <v>0</v>
      </c>
    </row>
    <row r="89" spans="2:7" hidden="1" outlineLevel="1">
      <c r="B89" s="205"/>
      <c r="C89" s="38"/>
      <c r="D89" s="39"/>
      <c r="E89" s="39"/>
      <c r="F89" s="148"/>
      <c r="G89" s="241">
        <f t="shared" si="1"/>
        <v>0</v>
      </c>
    </row>
    <row r="90" spans="2:7" hidden="1" outlineLevel="1">
      <c r="B90" s="205"/>
      <c r="C90" s="38"/>
      <c r="D90" s="39"/>
      <c r="E90" s="39"/>
      <c r="F90" s="148"/>
      <c r="G90" s="241">
        <f t="shared" si="1"/>
        <v>0</v>
      </c>
    </row>
    <row r="91" spans="2:7" hidden="1" outlineLevel="1">
      <c r="B91" s="205"/>
      <c r="C91" s="38"/>
      <c r="D91" s="39"/>
      <c r="E91" s="39"/>
      <c r="F91" s="148"/>
      <c r="G91" s="241">
        <f t="shared" si="1"/>
        <v>0</v>
      </c>
    </row>
    <row r="92" spans="2:7" hidden="1" outlineLevel="1">
      <c r="B92" s="205"/>
      <c r="C92" s="38"/>
      <c r="D92" s="39"/>
      <c r="E92" s="39"/>
      <c r="F92" s="148"/>
      <c r="G92" s="241">
        <f t="shared" si="1"/>
        <v>0</v>
      </c>
    </row>
    <row r="93" spans="2:7" hidden="1" outlineLevel="1">
      <c r="B93" s="205"/>
      <c r="C93" s="38"/>
      <c r="D93" s="39"/>
      <c r="E93" s="39"/>
      <c r="F93" s="148"/>
      <c r="G93" s="241">
        <f t="shared" si="1"/>
        <v>0</v>
      </c>
    </row>
    <row r="94" spans="2:7" hidden="1" outlineLevel="1">
      <c r="B94" s="205"/>
      <c r="C94" s="38"/>
      <c r="D94" s="39"/>
      <c r="E94" s="39"/>
      <c r="F94" s="148"/>
      <c r="G94" s="241">
        <f t="shared" si="1"/>
        <v>0</v>
      </c>
    </row>
    <row r="95" spans="2:7" hidden="1" outlineLevel="1">
      <c r="B95" s="205"/>
      <c r="C95" s="38"/>
      <c r="D95" s="39"/>
      <c r="E95" s="39"/>
      <c r="F95" s="148"/>
      <c r="G95" s="241">
        <f t="shared" si="1"/>
        <v>0</v>
      </c>
    </row>
    <row r="96" spans="2:7" hidden="1" outlineLevel="1">
      <c r="B96" s="205"/>
      <c r="C96" s="38"/>
      <c r="D96" s="39"/>
      <c r="E96" s="39"/>
      <c r="F96" s="148"/>
      <c r="G96" s="241">
        <f t="shared" si="1"/>
        <v>0</v>
      </c>
    </row>
    <row r="97" spans="2:7" hidden="1" outlineLevel="1">
      <c r="B97" s="205"/>
      <c r="C97" s="38"/>
      <c r="D97" s="39"/>
      <c r="E97" s="39"/>
      <c r="F97" s="148"/>
      <c r="G97" s="241">
        <f t="shared" si="1"/>
        <v>0</v>
      </c>
    </row>
    <row r="98" spans="2:7" hidden="1" outlineLevel="1">
      <c r="B98" s="205"/>
      <c r="C98" s="38"/>
      <c r="D98" s="39"/>
      <c r="E98" s="39"/>
      <c r="F98" s="148"/>
      <c r="G98" s="241">
        <f t="shared" si="1"/>
        <v>0</v>
      </c>
    </row>
    <row r="99" spans="2:7" hidden="1" outlineLevel="1">
      <c r="B99" s="205"/>
      <c r="C99" s="38"/>
      <c r="D99" s="39"/>
      <c r="E99" s="39"/>
      <c r="F99" s="148"/>
      <c r="G99" s="241">
        <f t="shared" si="1"/>
        <v>0</v>
      </c>
    </row>
    <row r="100" spans="2:7" hidden="1" outlineLevel="1">
      <c r="B100" s="205"/>
      <c r="C100" s="38"/>
      <c r="D100" s="39"/>
      <c r="E100" s="39"/>
      <c r="F100" s="148"/>
      <c r="G100" s="241">
        <f t="shared" si="1"/>
        <v>0</v>
      </c>
    </row>
    <row r="101" spans="2:7" hidden="1" outlineLevel="1">
      <c r="B101" s="205"/>
      <c r="C101" s="38"/>
      <c r="D101" s="39"/>
      <c r="E101" s="39"/>
      <c r="F101" s="148"/>
      <c r="G101" s="241">
        <f t="shared" si="1"/>
        <v>0</v>
      </c>
    </row>
    <row r="102" spans="2:7" hidden="1" outlineLevel="1">
      <c r="B102" s="205"/>
      <c r="C102" s="38"/>
      <c r="D102" s="39"/>
      <c r="E102" s="39"/>
      <c r="F102" s="148"/>
      <c r="G102" s="241">
        <f t="shared" si="1"/>
        <v>0</v>
      </c>
    </row>
    <row r="103" spans="2:7" hidden="1" outlineLevel="1">
      <c r="B103" s="205"/>
      <c r="C103" s="38"/>
      <c r="D103" s="39"/>
      <c r="E103" s="39"/>
      <c r="F103" s="148"/>
      <c r="G103" s="241">
        <f t="shared" si="1"/>
        <v>0</v>
      </c>
    </row>
    <row r="104" spans="2:7" hidden="1" outlineLevel="1">
      <c r="B104" s="205"/>
      <c r="C104" s="38"/>
      <c r="D104" s="39"/>
      <c r="E104" s="39"/>
      <c r="F104" s="148"/>
      <c r="G104" s="241">
        <f t="shared" si="1"/>
        <v>0</v>
      </c>
    </row>
    <row r="105" spans="2:7" hidden="1" outlineLevel="1">
      <c r="B105" s="205"/>
      <c r="C105" s="38"/>
      <c r="D105" s="39"/>
      <c r="E105" s="39"/>
      <c r="F105" s="148"/>
      <c r="G105" s="241">
        <f t="shared" si="1"/>
        <v>0</v>
      </c>
    </row>
    <row r="106" spans="2:7" hidden="1" outlineLevel="1">
      <c r="B106" s="205"/>
      <c r="C106" s="38"/>
      <c r="D106" s="39"/>
      <c r="E106" s="39"/>
      <c r="F106" s="148"/>
      <c r="G106" s="241">
        <f t="shared" si="1"/>
        <v>0</v>
      </c>
    </row>
    <row r="107" spans="2:7" hidden="1" outlineLevel="1">
      <c r="B107" s="205"/>
      <c r="C107" s="38"/>
      <c r="D107" s="39"/>
      <c r="E107" s="39"/>
      <c r="F107" s="148"/>
      <c r="G107" s="241">
        <f t="shared" si="1"/>
        <v>0</v>
      </c>
    </row>
    <row r="108" spans="2:7" hidden="1" outlineLevel="1">
      <c r="B108" s="205"/>
      <c r="C108" s="38"/>
      <c r="D108" s="39"/>
      <c r="E108" s="39"/>
      <c r="F108" s="148"/>
      <c r="G108" s="241">
        <f t="shared" si="1"/>
        <v>0</v>
      </c>
    </row>
    <row r="109" spans="2:7" hidden="1" outlineLevel="1">
      <c r="B109" s="205"/>
      <c r="C109" s="38"/>
      <c r="D109" s="39"/>
      <c r="E109" s="39"/>
      <c r="F109" s="148"/>
      <c r="G109" s="241">
        <f t="shared" si="1"/>
        <v>0</v>
      </c>
    </row>
    <row r="110" spans="2:7" hidden="1" outlineLevel="1">
      <c r="B110" s="205"/>
      <c r="C110" s="38"/>
      <c r="D110" s="39"/>
      <c r="E110" s="39"/>
      <c r="F110" s="148"/>
      <c r="G110" s="241">
        <f t="shared" si="1"/>
        <v>0</v>
      </c>
    </row>
    <row r="111" spans="2:7" hidden="1" outlineLevel="1">
      <c r="B111" s="205"/>
      <c r="C111" s="38"/>
      <c r="D111" s="39"/>
      <c r="E111" s="39"/>
      <c r="F111" s="148"/>
      <c r="G111" s="241">
        <f t="shared" si="1"/>
        <v>0</v>
      </c>
    </row>
    <row r="112" spans="2:7" hidden="1" outlineLevel="1">
      <c r="B112" s="205"/>
      <c r="C112" s="38"/>
      <c r="D112" s="39"/>
      <c r="E112" s="39"/>
      <c r="F112" s="148"/>
      <c r="G112" s="241">
        <f t="shared" si="1"/>
        <v>0</v>
      </c>
    </row>
    <row r="113" spans="2:7" hidden="1" outlineLevel="1">
      <c r="B113" s="205"/>
      <c r="C113" s="38"/>
      <c r="D113" s="39"/>
      <c r="E113" s="39"/>
      <c r="F113" s="148"/>
      <c r="G113" s="241">
        <f t="shared" si="1"/>
        <v>0</v>
      </c>
    </row>
    <row r="114" spans="2:7" hidden="1" outlineLevel="1">
      <c r="B114" s="205"/>
      <c r="C114" s="38"/>
      <c r="D114" s="39"/>
      <c r="E114" s="39"/>
      <c r="F114" s="148"/>
      <c r="G114" s="241">
        <f t="shared" si="1"/>
        <v>0</v>
      </c>
    </row>
    <row r="115" spans="2:7" hidden="1" outlineLevel="1">
      <c r="B115" s="205"/>
      <c r="C115" s="38"/>
      <c r="D115" s="39"/>
      <c r="E115" s="39"/>
      <c r="F115" s="148"/>
      <c r="G115" s="241">
        <f t="shared" si="1"/>
        <v>0</v>
      </c>
    </row>
    <row r="116" spans="2:7" hidden="1" outlineLevel="1">
      <c r="B116" s="205"/>
      <c r="C116" s="38"/>
      <c r="D116" s="39"/>
      <c r="E116" s="39"/>
      <c r="F116" s="148"/>
      <c r="G116" s="241">
        <f t="shared" si="1"/>
        <v>0</v>
      </c>
    </row>
    <row r="117" spans="2:7" hidden="1" outlineLevel="1">
      <c r="B117" s="205"/>
      <c r="C117" s="38"/>
      <c r="D117" s="39"/>
      <c r="E117" s="39"/>
      <c r="F117" s="148"/>
      <c r="G117" s="241">
        <f t="shared" si="1"/>
        <v>0</v>
      </c>
    </row>
    <row r="118" spans="2:7" hidden="1" outlineLevel="1">
      <c r="B118" s="205"/>
      <c r="C118" s="38"/>
      <c r="D118" s="39"/>
      <c r="E118" s="39"/>
      <c r="F118" s="148"/>
      <c r="G118" s="241">
        <f t="shared" si="1"/>
        <v>0</v>
      </c>
    </row>
    <row r="119" spans="2:7" hidden="1" outlineLevel="1">
      <c r="B119" s="205"/>
      <c r="C119" s="38"/>
      <c r="D119" s="39"/>
      <c r="E119" s="39"/>
      <c r="F119" s="148"/>
      <c r="G119" s="241">
        <f t="shared" si="1"/>
        <v>0</v>
      </c>
    </row>
    <row r="120" spans="2:7" hidden="1" outlineLevel="1">
      <c r="B120" s="205"/>
      <c r="C120" s="38"/>
      <c r="D120" s="39"/>
      <c r="E120" s="39"/>
      <c r="F120" s="148"/>
      <c r="G120" s="241">
        <f t="shared" si="1"/>
        <v>0</v>
      </c>
    </row>
    <row r="121" spans="2:7" hidden="1" outlineLevel="1">
      <c r="B121" s="205"/>
      <c r="C121" s="38"/>
      <c r="D121" s="39"/>
      <c r="E121" s="39"/>
      <c r="F121" s="148"/>
      <c r="G121" s="241">
        <f t="shared" si="1"/>
        <v>0</v>
      </c>
    </row>
    <row r="122" spans="2:7" hidden="1" outlineLevel="1">
      <c r="B122" s="205"/>
      <c r="C122" s="38"/>
      <c r="D122" s="39"/>
      <c r="E122" s="39"/>
      <c r="F122" s="148"/>
      <c r="G122" s="241">
        <f t="shared" si="1"/>
        <v>0</v>
      </c>
    </row>
    <row r="123" spans="2:7" hidden="1" outlineLevel="1">
      <c r="B123" s="205"/>
      <c r="C123" s="38"/>
      <c r="D123" s="39"/>
      <c r="E123" s="39"/>
      <c r="F123" s="148"/>
      <c r="G123" s="241">
        <f t="shared" si="1"/>
        <v>0</v>
      </c>
    </row>
    <row r="124" spans="2:7" hidden="1" outlineLevel="1">
      <c r="B124" s="205"/>
      <c r="C124" s="38"/>
      <c r="D124" s="39"/>
      <c r="E124" s="39"/>
      <c r="F124" s="148"/>
      <c r="G124" s="241">
        <f t="shared" si="1"/>
        <v>0</v>
      </c>
    </row>
    <row r="125" spans="2:7" hidden="1" outlineLevel="1">
      <c r="B125" s="205"/>
      <c r="C125" s="38"/>
      <c r="D125" s="39"/>
      <c r="E125" s="39"/>
      <c r="F125" s="148"/>
      <c r="G125" s="241">
        <f t="shared" si="1"/>
        <v>0</v>
      </c>
    </row>
    <row r="126" spans="2:7" hidden="1" outlineLevel="1">
      <c r="B126" s="205"/>
      <c r="C126" s="38"/>
      <c r="D126" s="39"/>
      <c r="E126" s="39"/>
      <c r="F126" s="148"/>
      <c r="G126" s="241">
        <f t="shared" si="1"/>
        <v>0</v>
      </c>
    </row>
    <row r="127" spans="2:7" hidden="1" outlineLevel="1">
      <c r="B127" s="205"/>
      <c r="C127" s="38"/>
      <c r="D127" s="39"/>
      <c r="E127" s="39"/>
      <c r="F127" s="148"/>
      <c r="G127" s="241">
        <f t="shared" si="1"/>
        <v>0</v>
      </c>
    </row>
    <row r="128" spans="2:7" hidden="1" outlineLevel="1">
      <c r="B128" s="205"/>
      <c r="C128" s="38"/>
      <c r="D128" s="39"/>
      <c r="E128" s="39"/>
      <c r="F128" s="148"/>
      <c r="G128" s="241">
        <f t="shared" si="1"/>
        <v>0</v>
      </c>
    </row>
    <row r="129" spans="2:7" hidden="1" outlineLevel="1">
      <c r="B129" s="205"/>
      <c r="C129" s="38"/>
      <c r="D129" s="39"/>
      <c r="E129" s="39"/>
      <c r="F129" s="148"/>
      <c r="G129" s="241">
        <f t="shared" si="1"/>
        <v>0</v>
      </c>
    </row>
    <row r="130" spans="2:7" hidden="1" outlineLevel="1">
      <c r="B130" s="205"/>
      <c r="C130" s="38"/>
      <c r="D130" s="39"/>
      <c r="E130" s="39"/>
      <c r="F130" s="148"/>
      <c r="G130" s="241">
        <f t="shared" si="1"/>
        <v>0</v>
      </c>
    </row>
    <row r="131" spans="2:7" hidden="1" outlineLevel="1">
      <c r="B131" s="205"/>
      <c r="C131" s="38"/>
      <c r="D131" s="39"/>
      <c r="E131" s="39"/>
      <c r="F131" s="148"/>
      <c r="G131" s="241">
        <f t="shared" si="1"/>
        <v>0</v>
      </c>
    </row>
    <row r="132" spans="2:7" hidden="1" outlineLevel="1">
      <c r="B132" s="205"/>
      <c r="C132" s="38"/>
      <c r="D132" s="39"/>
      <c r="E132" s="39"/>
      <c r="F132" s="148"/>
      <c r="G132" s="241">
        <f t="shared" si="1"/>
        <v>0</v>
      </c>
    </row>
    <row r="133" spans="2:7" hidden="1" outlineLevel="1">
      <c r="B133" s="205"/>
      <c r="C133" s="38"/>
      <c r="D133" s="39"/>
      <c r="E133" s="39"/>
      <c r="F133" s="148"/>
      <c r="G133" s="241">
        <f t="shared" si="1"/>
        <v>0</v>
      </c>
    </row>
    <row r="134" spans="2:7" hidden="1" outlineLevel="1">
      <c r="B134" s="205"/>
      <c r="C134" s="38"/>
      <c r="D134" s="39"/>
      <c r="E134" s="39"/>
      <c r="F134" s="148"/>
      <c r="G134" s="241">
        <f t="shared" si="1"/>
        <v>0</v>
      </c>
    </row>
    <row r="135" spans="2:7" hidden="1" outlineLevel="1">
      <c r="B135" s="205"/>
      <c r="C135" s="38"/>
      <c r="D135" s="39"/>
      <c r="E135" s="39"/>
      <c r="F135" s="148"/>
      <c r="G135" s="241">
        <f t="shared" si="1"/>
        <v>0</v>
      </c>
    </row>
    <row r="136" spans="2:7" hidden="1" outlineLevel="1">
      <c r="B136" s="205"/>
      <c r="C136" s="38"/>
      <c r="D136" s="39"/>
      <c r="E136" s="39"/>
      <c r="F136" s="148"/>
      <c r="G136" s="241">
        <f t="shared" si="1"/>
        <v>0</v>
      </c>
    </row>
    <row r="137" spans="2:7" hidden="1" outlineLevel="1">
      <c r="B137" s="205"/>
      <c r="C137" s="38"/>
      <c r="D137" s="39"/>
      <c r="E137" s="39"/>
      <c r="F137" s="148"/>
      <c r="G137" s="241">
        <f t="shared" si="1"/>
        <v>0</v>
      </c>
    </row>
    <row r="138" spans="2:7" hidden="1" outlineLevel="1">
      <c r="B138" s="205"/>
      <c r="C138" s="38"/>
      <c r="D138" s="39"/>
      <c r="E138" s="39"/>
      <c r="F138" s="148"/>
      <c r="G138" s="241">
        <f t="shared" si="1"/>
        <v>0</v>
      </c>
    </row>
    <row r="139" spans="2:7" hidden="1" outlineLevel="1">
      <c r="B139" s="205"/>
      <c r="C139" s="38"/>
      <c r="D139" s="39"/>
      <c r="E139" s="39"/>
      <c r="F139" s="148"/>
      <c r="G139" s="241">
        <f t="shared" si="1"/>
        <v>0</v>
      </c>
    </row>
    <row r="140" spans="2:7" hidden="1" outlineLevel="1">
      <c r="B140" s="205"/>
      <c r="C140" s="38"/>
      <c r="D140" s="39"/>
      <c r="E140" s="39"/>
      <c r="F140" s="148"/>
      <c r="G140" s="241">
        <f t="shared" si="1"/>
        <v>0</v>
      </c>
    </row>
    <row r="141" spans="2:7" hidden="1" outlineLevel="1">
      <c r="B141" s="205"/>
      <c r="C141" s="38"/>
      <c r="D141" s="39"/>
      <c r="E141" s="39"/>
      <c r="F141" s="148"/>
      <c r="G141" s="241">
        <f t="shared" si="1"/>
        <v>0</v>
      </c>
    </row>
    <row r="142" spans="2:7" hidden="1" outlineLevel="1">
      <c r="B142" s="205"/>
      <c r="C142" s="38"/>
      <c r="D142" s="39"/>
      <c r="E142" s="39"/>
      <c r="F142" s="148"/>
      <c r="G142" s="241">
        <f t="shared" si="1"/>
        <v>0</v>
      </c>
    </row>
    <row r="143" spans="2:7" hidden="1" outlineLevel="1">
      <c r="B143" s="205"/>
      <c r="C143" s="38"/>
      <c r="D143" s="39"/>
      <c r="E143" s="39"/>
      <c r="F143" s="148"/>
      <c r="G143" s="241">
        <f t="shared" si="1"/>
        <v>0</v>
      </c>
    </row>
    <row r="144" spans="2:7" hidden="1" outlineLevel="1">
      <c r="B144" s="205"/>
      <c r="C144" s="38"/>
      <c r="D144" s="39"/>
      <c r="E144" s="39"/>
      <c r="F144" s="148"/>
      <c r="G144" s="241">
        <f t="shared" si="1"/>
        <v>0</v>
      </c>
    </row>
    <row r="145" spans="2:7" hidden="1" outlineLevel="1">
      <c r="B145" s="205"/>
      <c r="C145" s="38"/>
      <c r="D145" s="39"/>
      <c r="E145" s="39"/>
      <c r="F145" s="148"/>
      <c r="G145" s="241">
        <f t="shared" ref="G145:G208" si="2">+IF(D145*E145=0,F145*430000,D145*E145)</f>
        <v>0</v>
      </c>
    </row>
    <row r="146" spans="2:7" hidden="1" outlineLevel="1">
      <c r="B146" s="205"/>
      <c r="C146" s="38"/>
      <c r="D146" s="39"/>
      <c r="E146" s="39"/>
      <c r="F146" s="148"/>
      <c r="G146" s="241">
        <f t="shared" si="2"/>
        <v>0</v>
      </c>
    </row>
    <row r="147" spans="2:7" hidden="1" outlineLevel="1">
      <c r="B147" s="205"/>
      <c r="C147" s="38"/>
      <c r="D147" s="39"/>
      <c r="E147" s="39"/>
      <c r="F147" s="148"/>
      <c r="G147" s="241">
        <f t="shared" si="2"/>
        <v>0</v>
      </c>
    </row>
    <row r="148" spans="2:7" hidden="1" outlineLevel="1">
      <c r="B148" s="205"/>
      <c r="C148" s="38"/>
      <c r="D148" s="39"/>
      <c r="E148" s="39"/>
      <c r="F148" s="148"/>
      <c r="G148" s="241">
        <f t="shared" si="2"/>
        <v>0</v>
      </c>
    </row>
    <row r="149" spans="2:7" hidden="1" outlineLevel="1">
      <c r="B149" s="205"/>
      <c r="C149" s="38"/>
      <c r="D149" s="39"/>
      <c r="E149" s="39"/>
      <c r="F149" s="148"/>
      <c r="G149" s="241">
        <f t="shared" si="2"/>
        <v>0</v>
      </c>
    </row>
    <row r="150" spans="2:7" hidden="1" outlineLevel="1">
      <c r="B150" s="205"/>
      <c r="C150" s="38"/>
      <c r="D150" s="39"/>
      <c r="E150" s="39"/>
      <c r="F150" s="148"/>
      <c r="G150" s="241">
        <f t="shared" si="2"/>
        <v>0</v>
      </c>
    </row>
    <row r="151" spans="2:7" hidden="1" outlineLevel="1">
      <c r="B151" s="205"/>
      <c r="C151" s="38"/>
      <c r="D151" s="39"/>
      <c r="E151" s="39"/>
      <c r="F151" s="148"/>
      <c r="G151" s="241">
        <f t="shared" si="2"/>
        <v>0</v>
      </c>
    </row>
    <row r="152" spans="2:7" hidden="1" outlineLevel="1">
      <c r="B152" s="205"/>
      <c r="C152" s="38"/>
      <c r="D152" s="39"/>
      <c r="E152" s="39"/>
      <c r="F152" s="148"/>
      <c r="G152" s="241">
        <f t="shared" si="2"/>
        <v>0</v>
      </c>
    </row>
    <row r="153" spans="2:7" hidden="1" outlineLevel="1">
      <c r="B153" s="205"/>
      <c r="C153" s="38"/>
      <c r="D153" s="39"/>
      <c r="E153" s="39"/>
      <c r="F153" s="148"/>
      <c r="G153" s="241">
        <f t="shared" si="2"/>
        <v>0</v>
      </c>
    </row>
    <row r="154" spans="2:7" hidden="1" outlineLevel="1">
      <c r="B154" s="205"/>
      <c r="C154" s="38"/>
      <c r="D154" s="39"/>
      <c r="E154" s="39"/>
      <c r="F154" s="148"/>
      <c r="G154" s="241">
        <f t="shared" si="2"/>
        <v>0</v>
      </c>
    </row>
    <row r="155" spans="2:7" hidden="1" outlineLevel="1">
      <c r="B155" s="205"/>
      <c r="C155" s="38"/>
      <c r="D155" s="39"/>
      <c r="E155" s="39"/>
      <c r="F155" s="148"/>
      <c r="G155" s="241">
        <f t="shared" si="2"/>
        <v>0</v>
      </c>
    </row>
    <row r="156" spans="2:7" hidden="1" outlineLevel="1">
      <c r="B156" s="205"/>
      <c r="C156" s="38"/>
      <c r="D156" s="39"/>
      <c r="E156" s="39"/>
      <c r="F156" s="148"/>
      <c r="G156" s="241">
        <f t="shared" si="2"/>
        <v>0</v>
      </c>
    </row>
    <row r="157" spans="2:7" hidden="1" outlineLevel="1">
      <c r="B157" s="205"/>
      <c r="C157" s="38"/>
      <c r="D157" s="39"/>
      <c r="E157" s="39"/>
      <c r="F157" s="148"/>
      <c r="G157" s="241">
        <f t="shared" si="2"/>
        <v>0</v>
      </c>
    </row>
    <row r="158" spans="2:7" hidden="1" outlineLevel="1">
      <c r="B158" s="205"/>
      <c r="C158" s="38"/>
      <c r="D158" s="39"/>
      <c r="E158" s="39"/>
      <c r="F158" s="148"/>
      <c r="G158" s="241">
        <f t="shared" si="2"/>
        <v>0</v>
      </c>
    </row>
    <row r="159" spans="2:7" hidden="1" outlineLevel="1">
      <c r="B159" s="205"/>
      <c r="C159" s="38"/>
      <c r="D159" s="39"/>
      <c r="E159" s="39"/>
      <c r="F159" s="148"/>
      <c r="G159" s="241">
        <f t="shared" si="2"/>
        <v>0</v>
      </c>
    </row>
    <row r="160" spans="2:7" hidden="1" outlineLevel="1">
      <c r="B160" s="205"/>
      <c r="C160" s="38"/>
      <c r="D160" s="39"/>
      <c r="E160" s="39"/>
      <c r="F160" s="148"/>
      <c r="G160" s="241">
        <f t="shared" si="2"/>
        <v>0</v>
      </c>
    </row>
    <row r="161" spans="2:7" hidden="1" outlineLevel="1">
      <c r="B161" s="205"/>
      <c r="C161" s="38"/>
      <c r="D161" s="39"/>
      <c r="E161" s="39"/>
      <c r="F161" s="148"/>
      <c r="G161" s="241">
        <f t="shared" si="2"/>
        <v>0</v>
      </c>
    </row>
    <row r="162" spans="2:7" hidden="1" outlineLevel="1">
      <c r="B162" s="205"/>
      <c r="C162" s="38"/>
      <c r="D162" s="39"/>
      <c r="E162" s="39"/>
      <c r="F162" s="148"/>
      <c r="G162" s="241">
        <f t="shared" si="2"/>
        <v>0</v>
      </c>
    </row>
    <row r="163" spans="2:7" hidden="1" outlineLevel="1">
      <c r="B163" s="205"/>
      <c r="C163" s="38"/>
      <c r="D163" s="39"/>
      <c r="E163" s="39"/>
      <c r="F163" s="148"/>
      <c r="G163" s="241">
        <f t="shared" si="2"/>
        <v>0</v>
      </c>
    </row>
    <row r="164" spans="2:7" hidden="1" outlineLevel="1">
      <c r="B164" s="205"/>
      <c r="C164" s="38"/>
      <c r="D164" s="39"/>
      <c r="E164" s="39"/>
      <c r="F164" s="148"/>
      <c r="G164" s="241">
        <f t="shared" si="2"/>
        <v>0</v>
      </c>
    </row>
    <row r="165" spans="2:7" hidden="1" outlineLevel="1">
      <c r="B165" s="205"/>
      <c r="C165" s="38"/>
      <c r="D165" s="39"/>
      <c r="E165" s="39"/>
      <c r="F165" s="148"/>
      <c r="G165" s="241">
        <f t="shared" si="2"/>
        <v>0</v>
      </c>
    </row>
    <row r="166" spans="2:7" hidden="1" outlineLevel="1">
      <c r="B166" s="205"/>
      <c r="C166" s="38"/>
      <c r="D166" s="39"/>
      <c r="E166" s="39"/>
      <c r="F166" s="148"/>
      <c r="G166" s="241">
        <f t="shared" si="2"/>
        <v>0</v>
      </c>
    </row>
    <row r="167" spans="2:7" hidden="1" outlineLevel="1">
      <c r="B167" s="205"/>
      <c r="C167" s="38"/>
      <c r="D167" s="39"/>
      <c r="E167" s="39"/>
      <c r="F167" s="148"/>
      <c r="G167" s="241">
        <f t="shared" si="2"/>
        <v>0</v>
      </c>
    </row>
    <row r="168" spans="2:7" hidden="1" outlineLevel="1">
      <c r="B168" s="205"/>
      <c r="C168" s="38"/>
      <c r="D168" s="39"/>
      <c r="E168" s="39"/>
      <c r="F168" s="148"/>
      <c r="G168" s="241">
        <f t="shared" si="2"/>
        <v>0</v>
      </c>
    </row>
    <row r="169" spans="2:7" hidden="1" outlineLevel="1">
      <c r="B169" s="205"/>
      <c r="C169" s="38"/>
      <c r="D169" s="39"/>
      <c r="E169" s="39"/>
      <c r="F169" s="148"/>
      <c r="G169" s="241">
        <f t="shared" si="2"/>
        <v>0</v>
      </c>
    </row>
    <row r="170" spans="2:7" hidden="1" outlineLevel="1">
      <c r="B170" s="205"/>
      <c r="C170" s="38"/>
      <c r="D170" s="39"/>
      <c r="E170" s="39"/>
      <c r="F170" s="148"/>
      <c r="G170" s="241">
        <f t="shared" si="2"/>
        <v>0</v>
      </c>
    </row>
    <row r="171" spans="2:7" hidden="1" outlineLevel="1">
      <c r="B171" s="205"/>
      <c r="C171" s="38"/>
      <c r="D171" s="39"/>
      <c r="E171" s="39"/>
      <c r="F171" s="148"/>
      <c r="G171" s="241">
        <f t="shared" si="2"/>
        <v>0</v>
      </c>
    </row>
    <row r="172" spans="2:7" hidden="1" outlineLevel="1">
      <c r="B172" s="205"/>
      <c r="C172" s="38"/>
      <c r="D172" s="39"/>
      <c r="E172" s="39"/>
      <c r="F172" s="148"/>
      <c r="G172" s="241">
        <f t="shared" si="2"/>
        <v>0</v>
      </c>
    </row>
    <row r="173" spans="2:7" hidden="1" outlineLevel="1">
      <c r="B173" s="205"/>
      <c r="C173" s="38"/>
      <c r="D173" s="39"/>
      <c r="E173" s="39"/>
      <c r="F173" s="148"/>
      <c r="G173" s="241">
        <f t="shared" si="2"/>
        <v>0</v>
      </c>
    </row>
    <row r="174" spans="2:7" hidden="1" outlineLevel="1">
      <c r="B174" s="205"/>
      <c r="C174" s="38"/>
      <c r="D174" s="39"/>
      <c r="E174" s="39"/>
      <c r="F174" s="148"/>
      <c r="G174" s="241">
        <f t="shared" si="2"/>
        <v>0</v>
      </c>
    </row>
    <row r="175" spans="2:7" hidden="1" outlineLevel="1">
      <c r="B175" s="205"/>
      <c r="C175" s="38"/>
      <c r="D175" s="39"/>
      <c r="E175" s="39"/>
      <c r="F175" s="148"/>
      <c r="G175" s="241">
        <f t="shared" si="2"/>
        <v>0</v>
      </c>
    </row>
    <row r="176" spans="2:7" hidden="1" outlineLevel="1">
      <c r="B176" s="205"/>
      <c r="C176" s="38"/>
      <c r="D176" s="39"/>
      <c r="E176" s="39"/>
      <c r="F176" s="148"/>
      <c r="G176" s="241">
        <f t="shared" si="2"/>
        <v>0</v>
      </c>
    </row>
    <row r="177" spans="2:7" hidden="1" outlineLevel="1">
      <c r="B177" s="205"/>
      <c r="C177" s="38"/>
      <c r="D177" s="39"/>
      <c r="E177" s="39"/>
      <c r="F177" s="148"/>
      <c r="G177" s="241">
        <f t="shared" si="2"/>
        <v>0</v>
      </c>
    </row>
    <row r="178" spans="2:7" hidden="1" outlineLevel="1">
      <c r="B178" s="205"/>
      <c r="C178" s="38"/>
      <c r="D178" s="39"/>
      <c r="E178" s="39"/>
      <c r="F178" s="148"/>
      <c r="G178" s="241">
        <f t="shared" si="2"/>
        <v>0</v>
      </c>
    </row>
    <row r="179" spans="2:7" hidden="1" outlineLevel="1">
      <c r="B179" s="205"/>
      <c r="C179" s="38"/>
      <c r="D179" s="39"/>
      <c r="E179" s="39"/>
      <c r="F179" s="148"/>
      <c r="G179" s="241">
        <f t="shared" si="2"/>
        <v>0</v>
      </c>
    </row>
    <row r="180" spans="2:7" hidden="1" outlineLevel="1">
      <c r="B180" s="205"/>
      <c r="C180" s="38"/>
      <c r="D180" s="39"/>
      <c r="E180" s="39"/>
      <c r="F180" s="148"/>
      <c r="G180" s="241">
        <f t="shared" si="2"/>
        <v>0</v>
      </c>
    </row>
    <row r="181" spans="2:7" hidden="1" outlineLevel="1">
      <c r="B181" s="205"/>
      <c r="C181" s="38"/>
      <c r="D181" s="39"/>
      <c r="E181" s="39"/>
      <c r="F181" s="148"/>
      <c r="G181" s="241">
        <f t="shared" si="2"/>
        <v>0</v>
      </c>
    </row>
    <row r="182" spans="2:7" hidden="1" outlineLevel="1">
      <c r="B182" s="205"/>
      <c r="C182" s="38"/>
      <c r="D182" s="39"/>
      <c r="E182" s="39"/>
      <c r="F182" s="148"/>
      <c r="G182" s="241">
        <f t="shared" si="2"/>
        <v>0</v>
      </c>
    </row>
    <row r="183" spans="2:7" hidden="1" outlineLevel="1">
      <c r="B183" s="205"/>
      <c r="C183" s="38"/>
      <c r="D183" s="39"/>
      <c r="E183" s="39"/>
      <c r="F183" s="148"/>
      <c r="G183" s="241">
        <f t="shared" si="2"/>
        <v>0</v>
      </c>
    </row>
    <row r="184" spans="2:7" hidden="1" outlineLevel="1">
      <c r="B184" s="205"/>
      <c r="C184" s="38"/>
      <c r="D184" s="39"/>
      <c r="E184" s="39"/>
      <c r="F184" s="148"/>
      <c r="G184" s="241">
        <f t="shared" si="2"/>
        <v>0</v>
      </c>
    </row>
    <row r="185" spans="2:7" hidden="1" outlineLevel="1">
      <c r="B185" s="205"/>
      <c r="C185" s="38"/>
      <c r="D185" s="39"/>
      <c r="E185" s="39"/>
      <c r="F185" s="148"/>
      <c r="G185" s="241">
        <f t="shared" si="2"/>
        <v>0</v>
      </c>
    </row>
    <row r="186" spans="2:7" hidden="1" outlineLevel="1">
      <c r="B186" s="205"/>
      <c r="C186" s="38"/>
      <c r="D186" s="39"/>
      <c r="E186" s="39"/>
      <c r="F186" s="148"/>
      <c r="G186" s="241">
        <f t="shared" si="2"/>
        <v>0</v>
      </c>
    </row>
    <row r="187" spans="2:7" hidden="1" outlineLevel="1">
      <c r="B187" s="205"/>
      <c r="C187" s="38"/>
      <c r="D187" s="39"/>
      <c r="E187" s="39"/>
      <c r="F187" s="148"/>
      <c r="G187" s="241">
        <f t="shared" si="2"/>
        <v>0</v>
      </c>
    </row>
    <row r="188" spans="2:7" hidden="1" outlineLevel="1">
      <c r="B188" s="205"/>
      <c r="C188" s="38"/>
      <c r="D188" s="39"/>
      <c r="E188" s="39"/>
      <c r="F188" s="148"/>
      <c r="G188" s="241">
        <f t="shared" si="2"/>
        <v>0</v>
      </c>
    </row>
    <row r="189" spans="2:7" hidden="1" outlineLevel="1">
      <c r="B189" s="205"/>
      <c r="C189" s="38"/>
      <c r="D189" s="39"/>
      <c r="E189" s="39"/>
      <c r="F189" s="148"/>
      <c r="G189" s="241">
        <f t="shared" si="2"/>
        <v>0</v>
      </c>
    </row>
    <row r="190" spans="2:7" hidden="1" outlineLevel="1">
      <c r="B190" s="205"/>
      <c r="C190" s="38"/>
      <c r="D190" s="39"/>
      <c r="E190" s="39"/>
      <c r="F190" s="148"/>
      <c r="G190" s="241">
        <f t="shared" si="2"/>
        <v>0</v>
      </c>
    </row>
    <row r="191" spans="2:7" hidden="1" outlineLevel="1">
      <c r="B191" s="205"/>
      <c r="C191" s="38"/>
      <c r="D191" s="39"/>
      <c r="E191" s="39"/>
      <c r="F191" s="148"/>
      <c r="G191" s="241">
        <f t="shared" si="2"/>
        <v>0</v>
      </c>
    </row>
    <row r="192" spans="2:7" hidden="1" outlineLevel="1">
      <c r="B192" s="205"/>
      <c r="C192" s="38"/>
      <c r="D192" s="39"/>
      <c r="E192" s="39"/>
      <c r="F192" s="148"/>
      <c r="G192" s="241">
        <f t="shared" si="2"/>
        <v>0</v>
      </c>
    </row>
    <row r="193" spans="2:7" hidden="1" outlineLevel="1">
      <c r="B193" s="205"/>
      <c r="C193" s="38"/>
      <c r="D193" s="39"/>
      <c r="E193" s="39"/>
      <c r="F193" s="148"/>
      <c r="G193" s="241">
        <f t="shared" si="2"/>
        <v>0</v>
      </c>
    </row>
    <row r="194" spans="2:7" hidden="1" outlineLevel="1">
      <c r="B194" s="205"/>
      <c r="C194" s="38"/>
      <c r="D194" s="39"/>
      <c r="E194" s="39"/>
      <c r="F194" s="148"/>
      <c r="G194" s="241">
        <f t="shared" si="2"/>
        <v>0</v>
      </c>
    </row>
    <row r="195" spans="2:7" hidden="1" outlineLevel="1">
      <c r="B195" s="205"/>
      <c r="C195" s="38"/>
      <c r="D195" s="39"/>
      <c r="E195" s="39"/>
      <c r="F195" s="148"/>
      <c r="G195" s="241">
        <f t="shared" si="2"/>
        <v>0</v>
      </c>
    </row>
    <row r="196" spans="2:7" hidden="1" outlineLevel="1">
      <c r="B196" s="205"/>
      <c r="C196" s="38"/>
      <c r="D196" s="39"/>
      <c r="E196" s="39"/>
      <c r="F196" s="148"/>
      <c r="G196" s="241">
        <f t="shared" si="2"/>
        <v>0</v>
      </c>
    </row>
    <row r="197" spans="2:7" hidden="1" outlineLevel="1">
      <c r="B197" s="205"/>
      <c r="C197" s="38"/>
      <c r="D197" s="39"/>
      <c r="E197" s="39"/>
      <c r="F197" s="148"/>
      <c r="G197" s="241">
        <f t="shared" si="2"/>
        <v>0</v>
      </c>
    </row>
    <row r="198" spans="2:7" hidden="1" outlineLevel="1">
      <c r="B198" s="205"/>
      <c r="C198" s="38"/>
      <c r="D198" s="39"/>
      <c r="E198" s="39"/>
      <c r="F198" s="148"/>
      <c r="G198" s="241">
        <f t="shared" si="2"/>
        <v>0</v>
      </c>
    </row>
    <row r="199" spans="2:7" hidden="1" outlineLevel="1">
      <c r="B199" s="205"/>
      <c r="C199" s="38"/>
      <c r="D199" s="39"/>
      <c r="E199" s="39"/>
      <c r="F199" s="148"/>
      <c r="G199" s="241">
        <f t="shared" si="2"/>
        <v>0</v>
      </c>
    </row>
    <row r="200" spans="2:7" hidden="1" outlineLevel="1">
      <c r="B200" s="205"/>
      <c r="C200" s="38"/>
      <c r="D200" s="39"/>
      <c r="E200" s="39"/>
      <c r="F200" s="148"/>
      <c r="G200" s="241">
        <f t="shared" si="2"/>
        <v>0</v>
      </c>
    </row>
    <row r="201" spans="2:7" hidden="1" outlineLevel="1">
      <c r="B201" s="205"/>
      <c r="C201" s="38"/>
      <c r="D201" s="39"/>
      <c r="E201" s="39"/>
      <c r="F201" s="148"/>
      <c r="G201" s="241">
        <f t="shared" si="2"/>
        <v>0</v>
      </c>
    </row>
    <row r="202" spans="2:7" hidden="1" outlineLevel="1">
      <c r="B202" s="205"/>
      <c r="C202" s="38"/>
      <c r="D202" s="39"/>
      <c r="E202" s="39"/>
      <c r="F202" s="148"/>
      <c r="G202" s="241">
        <f t="shared" si="2"/>
        <v>0</v>
      </c>
    </row>
    <row r="203" spans="2:7" hidden="1" outlineLevel="1">
      <c r="B203" s="205"/>
      <c r="C203" s="38"/>
      <c r="D203" s="39"/>
      <c r="E203" s="39"/>
      <c r="F203" s="148"/>
      <c r="G203" s="241">
        <f t="shared" si="2"/>
        <v>0</v>
      </c>
    </row>
    <row r="204" spans="2:7" hidden="1" outlineLevel="1">
      <c r="B204" s="205"/>
      <c r="C204" s="38"/>
      <c r="D204" s="39"/>
      <c r="E204" s="39"/>
      <c r="F204" s="148"/>
      <c r="G204" s="241">
        <f t="shared" si="2"/>
        <v>0</v>
      </c>
    </row>
    <row r="205" spans="2:7" hidden="1" outlineLevel="1">
      <c r="B205" s="205"/>
      <c r="C205" s="38"/>
      <c r="D205" s="39"/>
      <c r="E205" s="39"/>
      <c r="F205" s="148"/>
      <c r="G205" s="241">
        <f t="shared" si="2"/>
        <v>0</v>
      </c>
    </row>
    <row r="206" spans="2:7" hidden="1" outlineLevel="1">
      <c r="B206" s="205"/>
      <c r="C206" s="38"/>
      <c r="D206" s="39"/>
      <c r="E206" s="39"/>
      <c r="F206" s="148"/>
      <c r="G206" s="241">
        <f t="shared" si="2"/>
        <v>0</v>
      </c>
    </row>
    <row r="207" spans="2:7" hidden="1" outlineLevel="1">
      <c r="B207" s="205"/>
      <c r="C207" s="38"/>
      <c r="D207" s="39"/>
      <c r="E207" s="39"/>
      <c r="F207" s="148"/>
      <c r="G207" s="241">
        <f t="shared" si="2"/>
        <v>0</v>
      </c>
    </row>
    <row r="208" spans="2:7" hidden="1" outlineLevel="1">
      <c r="B208" s="205"/>
      <c r="C208" s="38"/>
      <c r="D208" s="39"/>
      <c r="E208" s="39"/>
      <c r="F208" s="148"/>
      <c r="G208" s="241">
        <f t="shared" si="2"/>
        <v>0</v>
      </c>
    </row>
    <row r="209" spans="2:7" hidden="1" outlineLevel="1">
      <c r="B209" s="205"/>
      <c r="C209" s="38"/>
      <c r="D209" s="39"/>
      <c r="E209" s="39"/>
      <c r="F209" s="148"/>
      <c r="G209" s="241">
        <f t="shared" ref="G209:G272" si="3">+IF(D209*E209=0,F209*430000,D209*E209)</f>
        <v>0</v>
      </c>
    </row>
    <row r="210" spans="2:7" hidden="1" outlineLevel="1">
      <c r="B210" s="205"/>
      <c r="C210" s="38"/>
      <c r="D210" s="39"/>
      <c r="E210" s="39"/>
      <c r="F210" s="148"/>
      <c r="G210" s="241">
        <f t="shared" si="3"/>
        <v>0</v>
      </c>
    </row>
    <row r="211" spans="2:7" hidden="1" outlineLevel="1">
      <c r="B211" s="205"/>
      <c r="C211" s="38"/>
      <c r="D211" s="39"/>
      <c r="E211" s="39"/>
      <c r="F211" s="148"/>
      <c r="G211" s="241">
        <f t="shared" si="3"/>
        <v>0</v>
      </c>
    </row>
    <row r="212" spans="2:7" hidden="1" outlineLevel="1">
      <c r="B212" s="205"/>
      <c r="C212" s="38"/>
      <c r="D212" s="39"/>
      <c r="E212" s="39"/>
      <c r="F212" s="148"/>
      <c r="G212" s="241">
        <f t="shared" si="3"/>
        <v>0</v>
      </c>
    </row>
    <row r="213" spans="2:7" hidden="1" outlineLevel="1">
      <c r="B213" s="205"/>
      <c r="C213" s="38"/>
      <c r="D213" s="39"/>
      <c r="E213" s="39"/>
      <c r="F213" s="148"/>
      <c r="G213" s="241">
        <f t="shared" si="3"/>
        <v>0</v>
      </c>
    </row>
    <row r="214" spans="2:7" hidden="1" outlineLevel="1">
      <c r="B214" s="205"/>
      <c r="C214" s="38"/>
      <c r="D214" s="39"/>
      <c r="E214" s="39"/>
      <c r="F214" s="148"/>
      <c r="G214" s="241">
        <f t="shared" si="3"/>
        <v>0</v>
      </c>
    </row>
    <row r="215" spans="2:7" hidden="1" outlineLevel="1">
      <c r="B215" s="205"/>
      <c r="C215" s="38"/>
      <c r="D215" s="39"/>
      <c r="E215" s="39"/>
      <c r="F215" s="148"/>
      <c r="G215" s="241">
        <f t="shared" si="3"/>
        <v>0</v>
      </c>
    </row>
    <row r="216" spans="2:7" hidden="1" outlineLevel="1">
      <c r="B216" s="205"/>
      <c r="C216" s="38"/>
      <c r="D216" s="39"/>
      <c r="E216" s="39"/>
      <c r="F216" s="148"/>
      <c r="G216" s="241">
        <f t="shared" si="3"/>
        <v>0</v>
      </c>
    </row>
    <row r="217" spans="2:7" hidden="1" outlineLevel="1">
      <c r="B217" s="205"/>
      <c r="C217" s="38"/>
      <c r="D217" s="39"/>
      <c r="E217" s="39"/>
      <c r="F217" s="148"/>
      <c r="G217" s="241">
        <f t="shared" si="3"/>
        <v>0</v>
      </c>
    </row>
    <row r="218" spans="2:7" hidden="1" outlineLevel="1">
      <c r="B218" s="205"/>
      <c r="C218" s="38"/>
      <c r="D218" s="39"/>
      <c r="E218" s="39"/>
      <c r="F218" s="148"/>
      <c r="G218" s="241">
        <f t="shared" si="3"/>
        <v>0</v>
      </c>
    </row>
    <row r="219" spans="2:7" hidden="1" outlineLevel="1">
      <c r="B219" s="205"/>
      <c r="C219" s="38"/>
      <c r="D219" s="39"/>
      <c r="E219" s="39"/>
      <c r="F219" s="148"/>
      <c r="G219" s="241">
        <f t="shared" si="3"/>
        <v>0</v>
      </c>
    </row>
    <row r="220" spans="2:7" hidden="1" outlineLevel="1">
      <c r="B220" s="205"/>
      <c r="C220" s="38"/>
      <c r="D220" s="39"/>
      <c r="E220" s="39"/>
      <c r="F220" s="148"/>
      <c r="G220" s="241">
        <f t="shared" si="3"/>
        <v>0</v>
      </c>
    </row>
    <row r="221" spans="2:7" hidden="1" outlineLevel="1">
      <c r="B221" s="205"/>
      <c r="C221" s="38"/>
      <c r="D221" s="39"/>
      <c r="E221" s="39"/>
      <c r="F221" s="148"/>
      <c r="G221" s="241">
        <f t="shared" si="3"/>
        <v>0</v>
      </c>
    </row>
    <row r="222" spans="2:7" hidden="1" outlineLevel="1">
      <c r="B222" s="205"/>
      <c r="C222" s="38"/>
      <c r="D222" s="39"/>
      <c r="E222" s="39"/>
      <c r="F222" s="148"/>
      <c r="G222" s="241">
        <f t="shared" si="3"/>
        <v>0</v>
      </c>
    </row>
    <row r="223" spans="2:7" hidden="1" outlineLevel="1">
      <c r="B223" s="205"/>
      <c r="C223" s="38"/>
      <c r="D223" s="39"/>
      <c r="E223" s="39"/>
      <c r="F223" s="148"/>
      <c r="G223" s="241">
        <f t="shared" si="3"/>
        <v>0</v>
      </c>
    </row>
    <row r="224" spans="2:7" hidden="1" outlineLevel="1">
      <c r="B224" s="205"/>
      <c r="C224" s="38"/>
      <c r="D224" s="39"/>
      <c r="E224" s="39"/>
      <c r="F224" s="148"/>
      <c r="G224" s="241">
        <f t="shared" si="3"/>
        <v>0</v>
      </c>
    </row>
    <row r="225" spans="2:7" hidden="1" outlineLevel="1">
      <c r="B225" s="205"/>
      <c r="C225" s="38"/>
      <c r="D225" s="39"/>
      <c r="E225" s="39"/>
      <c r="F225" s="148"/>
      <c r="G225" s="241">
        <f t="shared" si="3"/>
        <v>0</v>
      </c>
    </row>
    <row r="226" spans="2:7" hidden="1" outlineLevel="1">
      <c r="B226" s="205"/>
      <c r="C226" s="38"/>
      <c r="D226" s="39"/>
      <c r="E226" s="39"/>
      <c r="F226" s="148"/>
      <c r="G226" s="241">
        <f t="shared" si="3"/>
        <v>0</v>
      </c>
    </row>
    <row r="227" spans="2:7" hidden="1" outlineLevel="1">
      <c r="B227" s="205"/>
      <c r="C227" s="38"/>
      <c r="D227" s="39"/>
      <c r="E227" s="39"/>
      <c r="F227" s="148"/>
      <c r="G227" s="241">
        <f t="shared" si="3"/>
        <v>0</v>
      </c>
    </row>
    <row r="228" spans="2:7" hidden="1" outlineLevel="1">
      <c r="B228" s="205"/>
      <c r="C228" s="38"/>
      <c r="D228" s="39"/>
      <c r="E228" s="39"/>
      <c r="F228" s="148"/>
      <c r="G228" s="241">
        <f t="shared" si="3"/>
        <v>0</v>
      </c>
    </row>
    <row r="229" spans="2:7" hidden="1" outlineLevel="1">
      <c r="B229" s="205"/>
      <c r="C229" s="38"/>
      <c r="D229" s="39"/>
      <c r="E229" s="39"/>
      <c r="F229" s="148"/>
      <c r="G229" s="241">
        <f t="shared" si="3"/>
        <v>0</v>
      </c>
    </row>
    <row r="230" spans="2:7" hidden="1" outlineLevel="1">
      <c r="B230" s="205"/>
      <c r="C230" s="38"/>
      <c r="D230" s="39"/>
      <c r="E230" s="39"/>
      <c r="F230" s="148"/>
      <c r="G230" s="241">
        <f t="shared" si="3"/>
        <v>0</v>
      </c>
    </row>
    <row r="231" spans="2:7" hidden="1" outlineLevel="1">
      <c r="B231" s="205"/>
      <c r="C231" s="38"/>
      <c r="D231" s="39"/>
      <c r="E231" s="39"/>
      <c r="F231" s="148"/>
      <c r="G231" s="241">
        <f t="shared" si="3"/>
        <v>0</v>
      </c>
    </row>
    <row r="232" spans="2:7" hidden="1" outlineLevel="1">
      <c r="B232" s="205"/>
      <c r="C232" s="38"/>
      <c r="D232" s="39"/>
      <c r="E232" s="39"/>
      <c r="F232" s="148"/>
      <c r="G232" s="241">
        <f t="shared" si="3"/>
        <v>0</v>
      </c>
    </row>
    <row r="233" spans="2:7" hidden="1" outlineLevel="1">
      <c r="B233" s="205"/>
      <c r="C233" s="38"/>
      <c r="D233" s="39"/>
      <c r="E233" s="39"/>
      <c r="F233" s="148"/>
      <c r="G233" s="241">
        <f t="shared" si="3"/>
        <v>0</v>
      </c>
    </row>
    <row r="234" spans="2:7" hidden="1" outlineLevel="1">
      <c r="B234" s="205"/>
      <c r="C234" s="38"/>
      <c r="D234" s="39"/>
      <c r="E234" s="39"/>
      <c r="F234" s="148"/>
      <c r="G234" s="241">
        <f t="shared" si="3"/>
        <v>0</v>
      </c>
    </row>
    <row r="235" spans="2:7" hidden="1" outlineLevel="1">
      <c r="B235" s="205"/>
      <c r="C235" s="38"/>
      <c r="D235" s="39"/>
      <c r="E235" s="39"/>
      <c r="F235" s="148"/>
      <c r="G235" s="241">
        <f t="shared" si="3"/>
        <v>0</v>
      </c>
    </row>
    <row r="236" spans="2:7" hidden="1" outlineLevel="1">
      <c r="B236" s="205"/>
      <c r="C236" s="38"/>
      <c r="D236" s="39"/>
      <c r="E236" s="39"/>
      <c r="F236" s="148"/>
      <c r="G236" s="241">
        <f t="shared" si="3"/>
        <v>0</v>
      </c>
    </row>
    <row r="237" spans="2:7" hidden="1" outlineLevel="1">
      <c r="B237" s="205"/>
      <c r="C237" s="38"/>
      <c r="D237" s="39"/>
      <c r="E237" s="39"/>
      <c r="F237" s="148"/>
      <c r="G237" s="241">
        <f t="shared" si="3"/>
        <v>0</v>
      </c>
    </row>
    <row r="238" spans="2:7" hidden="1" outlineLevel="1">
      <c r="B238" s="205"/>
      <c r="C238" s="38"/>
      <c r="D238" s="39"/>
      <c r="E238" s="39"/>
      <c r="F238" s="148"/>
      <c r="G238" s="241">
        <f t="shared" si="3"/>
        <v>0</v>
      </c>
    </row>
    <row r="239" spans="2:7" hidden="1" outlineLevel="1">
      <c r="B239" s="205"/>
      <c r="C239" s="38"/>
      <c r="D239" s="39"/>
      <c r="E239" s="39"/>
      <c r="F239" s="148"/>
      <c r="G239" s="241">
        <f t="shared" si="3"/>
        <v>0</v>
      </c>
    </row>
    <row r="240" spans="2:7" hidden="1" outlineLevel="1">
      <c r="B240" s="205"/>
      <c r="C240" s="38"/>
      <c r="D240" s="39"/>
      <c r="E240" s="39"/>
      <c r="F240" s="148"/>
      <c r="G240" s="241">
        <f t="shared" si="3"/>
        <v>0</v>
      </c>
    </row>
    <row r="241" spans="2:7" hidden="1" outlineLevel="1">
      <c r="B241" s="205"/>
      <c r="C241" s="38"/>
      <c r="D241" s="39"/>
      <c r="E241" s="39"/>
      <c r="F241" s="148"/>
      <c r="G241" s="241">
        <f t="shared" si="3"/>
        <v>0</v>
      </c>
    </row>
    <row r="242" spans="2:7" hidden="1" outlineLevel="1">
      <c r="B242" s="205"/>
      <c r="C242" s="38"/>
      <c r="D242" s="39"/>
      <c r="E242" s="39"/>
      <c r="F242" s="148"/>
      <c r="G242" s="241">
        <f t="shared" si="3"/>
        <v>0</v>
      </c>
    </row>
    <row r="243" spans="2:7" hidden="1" outlineLevel="1">
      <c r="B243" s="205"/>
      <c r="C243" s="38"/>
      <c r="D243" s="39"/>
      <c r="E243" s="39"/>
      <c r="F243" s="148"/>
      <c r="G243" s="241">
        <f t="shared" si="3"/>
        <v>0</v>
      </c>
    </row>
    <row r="244" spans="2:7" hidden="1" outlineLevel="1">
      <c r="B244" s="205"/>
      <c r="C244" s="38"/>
      <c r="D244" s="39"/>
      <c r="E244" s="39"/>
      <c r="F244" s="148"/>
      <c r="G244" s="241">
        <f t="shared" si="3"/>
        <v>0</v>
      </c>
    </row>
    <row r="245" spans="2:7" hidden="1" outlineLevel="1">
      <c r="B245" s="205"/>
      <c r="C245" s="38"/>
      <c r="D245" s="39"/>
      <c r="E245" s="39"/>
      <c r="F245" s="148"/>
      <c r="G245" s="241">
        <f t="shared" si="3"/>
        <v>0</v>
      </c>
    </row>
    <row r="246" spans="2:7" hidden="1" outlineLevel="1">
      <c r="B246" s="205"/>
      <c r="C246" s="38"/>
      <c r="D246" s="39"/>
      <c r="E246" s="39"/>
      <c r="F246" s="148"/>
      <c r="G246" s="241">
        <f t="shared" si="3"/>
        <v>0</v>
      </c>
    </row>
    <row r="247" spans="2:7" hidden="1" outlineLevel="1">
      <c r="B247" s="205"/>
      <c r="C247" s="38"/>
      <c r="D247" s="39"/>
      <c r="E247" s="39"/>
      <c r="F247" s="148"/>
      <c r="G247" s="241">
        <f t="shared" si="3"/>
        <v>0</v>
      </c>
    </row>
    <row r="248" spans="2:7" hidden="1" outlineLevel="1">
      <c r="B248" s="205"/>
      <c r="C248" s="38"/>
      <c r="D248" s="39"/>
      <c r="E248" s="39"/>
      <c r="F248" s="148"/>
      <c r="G248" s="241">
        <f t="shared" si="3"/>
        <v>0</v>
      </c>
    </row>
    <row r="249" spans="2:7" hidden="1" outlineLevel="1">
      <c r="B249" s="205"/>
      <c r="C249" s="38"/>
      <c r="D249" s="39"/>
      <c r="E249" s="39"/>
      <c r="F249" s="148"/>
      <c r="G249" s="241">
        <f t="shared" si="3"/>
        <v>0</v>
      </c>
    </row>
    <row r="250" spans="2:7" hidden="1" outlineLevel="1">
      <c r="B250" s="205"/>
      <c r="C250" s="38"/>
      <c r="D250" s="39"/>
      <c r="E250" s="39"/>
      <c r="F250" s="148"/>
      <c r="G250" s="241">
        <f t="shared" si="3"/>
        <v>0</v>
      </c>
    </row>
    <row r="251" spans="2:7" hidden="1" outlineLevel="1">
      <c r="B251" s="205"/>
      <c r="C251" s="38"/>
      <c r="D251" s="39"/>
      <c r="E251" s="39"/>
      <c r="F251" s="148"/>
      <c r="G251" s="241">
        <f t="shared" si="3"/>
        <v>0</v>
      </c>
    </row>
    <row r="252" spans="2:7" hidden="1" outlineLevel="1">
      <c r="B252" s="205"/>
      <c r="C252" s="38"/>
      <c r="D252" s="39"/>
      <c r="E252" s="39"/>
      <c r="F252" s="148"/>
      <c r="G252" s="241">
        <f t="shared" si="3"/>
        <v>0</v>
      </c>
    </row>
    <row r="253" spans="2:7" hidden="1" outlineLevel="1">
      <c r="B253" s="205"/>
      <c r="C253" s="38"/>
      <c r="D253" s="39"/>
      <c r="E253" s="39"/>
      <c r="F253" s="148"/>
      <c r="G253" s="241">
        <f t="shared" si="3"/>
        <v>0</v>
      </c>
    </row>
    <row r="254" spans="2:7" hidden="1" outlineLevel="1">
      <c r="B254" s="205"/>
      <c r="C254" s="38"/>
      <c r="D254" s="39"/>
      <c r="E254" s="39"/>
      <c r="F254" s="148"/>
      <c r="G254" s="241">
        <f t="shared" si="3"/>
        <v>0</v>
      </c>
    </row>
    <row r="255" spans="2:7" hidden="1" outlineLevel="1">
      <c r="B255" s="205"/>
      <c r="C255" s="38"/>
      <c r="D255" s="39"/>
      <c r="E255" s="39"/>
      <c r="F255" s="148"/>
      <c r="G255" s="241">
        <f t="shared" si="3"/>
        <v>0</v>
      </c>
    </row>
    <row r="256" spans="2:7" hidden="1" outlineLevel="1">
      <c r="B256" s="205"/>
      <c r="C256" s="38"/>
      <c r="D256" s="39"/>
      <c r="E256" s="39"/>
      <c r="F256" s="148"/>
      <c r="G256" s="241">
        <f t="shared" si="3"/>
        <v>0</v>
      </c>
    </row>
    <row r="257" spans="2:7" hidden="1" outlineLevel="1">
      <c r="B257" s="205"/>
      <c r="C257" s="38"/>
      <c r="D257" s="39"/>
      <c r="E257" s="39"/>
      <c r="F257" s="148"/>
      <c r="G257" s="241">
        <f t="shared" si="3"/>
        <v>0</v>
      </c>
    </row>
    <row r="258" spans="2:7" hidden="1" outlineLevel="1">
      <c r="B258" s="205"/>
      <c r="C258" s="38"/>
      <c r="D258" s="39"/>
      <c r="E258" s="39"/>
      <c r="F258" s="148"/>
      <c r="G258" s="241">
        <f t="shared" si="3"/>
        <v>0</v>
      </c>
    </row>
    <row r="259" spans="2:7" hidden="1" outlineLevel="1">
      <c r="B259" s="205"/>
      <c r="C259" s="38"/>
      <c r="D259" s="39"/>
      <c r="E259" s="39"/>
      <c r="F259" s="148"/>
      <c r="G259" s="241">
        <f t="shared" si="3"/>
        <v>0</v>
      </c>
    </row>
    <row r="260" spans="2:7" hidden="1" outlineLevel="1">
      <c r="B260" s="205"/>
      <c r="C260" s="38"/>
      <c r="D260" s="39"/>
      <c r="E260" s="39"/>
      <c r="F260" s="148"/>
      <c r="G260" s="241">
        <f t="shared" si="3"/>
        <v>0</v>
      </c>
    </row>
    <row r="261" spans="2:7" hidden="1" outlineLevel="1">
      <c r="B261" s="205"/>
      <c r="C261" s="38"/>
      <c r="D261" s="39"/>
      <c r="E261" s="39"/>
      <c r="F261" s="148"/>
      <c r="G261" s="241">
        <f t="shared" si="3"/>
        <v>0</v>
      </c>
    </row>
    <row r="262" spans="2:7" hidden="1" outlineLevel="1">
      <c r="B262" s="205"/>
      <c r="C262" s="38"/>
      <c r="D262" s="39"/>
      <c r="E262" s="39"/>
      <c r="F262" s="148"/>
      <c r="G262" s="241">
        <f t="shared" si="3"/>
        <v>0</v>
      </c>
    </row>
    <row r="263" spans="2:7" hidden="1" outlineLevel="1">
      <c r="B263" s="205"/>
      <c r="C263" s="38"/>
      <c r="D263" s="39"/>
      <c r="E263" s="39"/>
      <c r="F263" s="148"/>
      <c r="G263" s="241">
        <f t="shared" si="3"/>
        <v>0</v>
      </c>
    </row>
    <row r="264" spans="2:7" hidden="1" outlineLevel="1">
      <c r="B264" s="205"/>
      <c r="C264" s="38"/>
      <c r="D264" s="39"/>
      <c r="E264" s="39"/>
      <c r="F264" s="148"/>
      <c r="G264" s="241">
        <f t="shared" si="3"/>
        <v>0</v>
      </c>
    </row>
    <row r="265" spans="2:7" hidden="1" outlineLevel="1">
      <c r="B265" s="205"/>
      <c r="C265" s="38"/>
      <c r="D265" s="39"/>
      <c r="E265" s="39"/>
      <c r="F265" s="148"/>
      <c r="G265" s="241">
        <f t="shared" si="3"/>
        <v>0</v>
      </c>
    </row>
    <row r="266" spans="2:7" hidden="1" outlineLevel="1">
      <c r="B266" s="205"/>
      <c r="C266" s="38"/>
      <c r="D266" s="39"/>
      <c r="E266" s="39"/>
      <c r="F266" s="148"/>
      <c r="G266" s="241">
        <f t="shared" si="3"/>
        <v>0</v>
      </c>
    </row>
    <row r="267" spans="2:7" hidden="1" outlineLevel="1">
      <c r="B267" s="205"/>
      <c r="C267" s="38"/>
      <c r="D267" s="39"/>
      <c r="E267" s="39"/>
      <c r="F267" s="148"/>
      <c r="G267" s="241">
        <f t="shared" si="3"/>
        <v>0</v>
      </c>
    </row>
    <row r="268" spans="2:7" hidden="1" outlineLevel="1">
      <c r="B268" s="205"/>
      <c r="C268" s="38"/>
      <c r="D268" s="39"/>
      <c r="E268" s="39"/>
      <c r="F268" s="148"/>
      <c r="G268" s="241">
        <f t="shared" si="3"/>
        <v>0</v>
      </c>
    </row>
    <row r="269" spans="2:7" hidden="1" outlineLevel="1">
      <c r="B269" s="205"/>
      <c r="C269" s="38"/>
      <c r="D269" s="39"/>
      <c r="E269" s="39"/>
      <c r="F269" s="148"/>
      <c r="G269" s="241">
        <f t="shared" si="3"/>
        <v>0</v>
      </c>
    </row>
    <row r="270" spans="2:7" hidden="1" outlineLevel="1">
      <c r="B270" s="205"/>
      <c r="C270" s="38"/>
      <c r="D270" s="39"/>
      <c r="E270" s="39"/>
      <c r="F270" s="148"/>
      <c r="G270" s="241">
        <f t="shared" si="3"/>
        <v>0</v>
      </c>
    </row>
    <row r="271" spans="2:7" hidden="1" outlineLevel="1">
      <c r="B271" s="205"/>
      <c r="C271" s="38"/>
      <c r="D271" s="39"/>
      <c r="E271" s="39"/>
      <c r="F271" s="148"/>
      <c r="G271" s="241">
        <f t="shared" si="3"/>
        <v>0</v>
      </c>
    </row>
    <row r="272" spans="2:7" hidden="1" outlineLevel="1">
      <c r="B272" s="205"/>
      <c r="C272" s="38"/>
      <c r="D272" s="39"/>
      <c r="E272" s="39"/>
      <c r="F272" s="148"/>
      <c r="G272" s="241">
        <f t="shared" si="3"/>
        <v>0</v>
      </c>
    </row>
    <row r="273" spans="2:7" hidden="1" outlineLevel="1">
      <c r="B273" s="205"/>
      <c r="C273" s="38"/>
      <c r="D273" s="39"/>
      <c r="E273" s="39"/>
      <c r="F273" s="148"/>
      <c r="G273" s="241">
        <f t="shared" ref="G273:G336" si="4">+IF(D273*E273=0,F273*430000,D273*E273)</f>
        <v>0</v>
      </c>
    </row>
    <row r="274" spans="2:7" hidden="1" outlineLevel="1">
      <c r="B274" s="205"/>
      <c r="C274" s="38"/>
      <c r="D274" s="39"/>
      <c r="E274" s="39"/>
      <c r="F274" s="148"/>
      <c r="G274" s="241">
        <f t="shared" si="4"/>
        <v>0</v>
      </c>
    </row>
    <row r="275" spans="2:7" hidden="1" outlineLevel="1">
      <c r="B275" s="205"/>
      <c r="C275" s="38"/>
      <c r="D275" s="39"/>
      <c r="E275" s="39"/>
      <c r="F275" s="148"/>
      <c r="G275" s="241">
        <f t="shared" si="4"/>
        <v>0</v>
      </c>
    </row>
    <row r="276" spans="2:7" hidden="1" outlineLevel="1">
      <c r="B276" s="205"/>
      <c r="C276" s="38"/>
      <c r="D276" s="39"/>
      <c r="E276" s="39"/>
      <c r="F276" s="148"/>
      <c r="G276" s="241">
        <f t="shared" si="4"/>
        <v>0</v>
      </c>
    </row>
    <row r="277" spans="2:7" hidden="1" outlineLevel="1">
      <c r="B277" s="205"/>
      <c r="C277" s="38"/>
      <c r="D277" s="39"/>
      <c r="E277" s="39"/>
      <c r="F277" s="148"/>
      <c r="G277" s="241">
        <f t="shared" si="4"/>
        <v>0</v>
      </c>
    </row>
    <row r="278" spans="2:7" hidden="1" outlineLevel="1">
      <c r="B278" s="205"/>
      <c r="C278" s="38"/>
      <c r="D278" s="39"/>
      <c r="E278" s="39"/>
      <c r="F278" s="148"/>
      <c r="G278" s="241">
        <f t="shared" si="4"/>
        <v>0</v>
      </c>
    </row>
    <row r="279" spans="2:7" hidden="1" outlineLevel="1">
      <c r="B279" s="205"/>
      <c r="C279" s="38"/>
      <c r="D279" s="39"/>
      <c r="E279" s="39"/>
      <c r="F279" s="148"/>
      <c r="G279" s="241">
        <f t="shared" si="4"/>
        <v>0</v>
      </c>
    </row>
    <row r="280" spans="2:7" hidden="1" outlineLevel="1">
      <c r="B280" s="205"/>
      <c r="C280" s="38"/>
      <c r="D280" s="39"/>
      <c r="E280" s="39"/>
      <c r="F280" s="148"/>
      <c r="G280" s="241">
        <f t="shared" si="4"/>
        <v>0</v>
      </c>
    </row>
    <row r="281" spans="2:7" hidden="1" outlineLevel="1">
      <c r="B281" s="205"/>
      <c r="C281" s="38"/>
      <c r="D281" s="39"/>
      <c r="E281" s="39"/>
      <c r="F281" s="148"/>
      <c r="G281" s="241">
        <f t="shared" si="4"/>
        <v>0</v>
      </c>
    </row>
    <row r="282" spans="2:7" hidden="1" outlineLevel="1">
      <c r="B282" s="205"/>
      <c r="C282" s="38"/>
      <c r="D282" s="39"/>
      <c r="E282" s="39"/>
      <c r="F282" s="148"/>
      <c r="G282" s="241">
        <f t="shared" si="4"/>
        <v>0</v>
      </c>
    </row>
    <row r="283" spans="2:7" hidden="1" outlineLevel="1">
      <c r="B283" s="205"/>
      <c r="C283" s="38"/>
      <c r="D283" s="39"/>
      <c r="E283" s="39"/>
      <c r="F283" s="148"/>
      <c r="G283" s="241">
        <f t="shared" si="4"/>
        <v>0</v>
      </c>
    </row>
    <row r="284" spans="2:7" hidden="1" outlineLevel="1">
      <c r="B284" s="205"/>
      <c r="C284" s="38"/>
      <c r="D284" s="39"/>
      <c r="E284" s="39"/>
      <c r="F284" s="148"/>
      <c r="G284" s="241">
        <f t="shared" si="4"/>
        <v>0</v>
      </c>
    </row>
    <row r="285" spans="2:7" hidden="1" outlineLevel="1">
      <c r="B285" s="205"/>
      <c r="C285" s="38"/>
      <c r="D285" s="39"/>
      <c r="E285" s="39"/>
      <c r="F285" s="148"/>
      <c r="G285" s="241">
        <f t="shared" si="4"/>
        <v>0</v>
      </c>
    </row>
    <row r="286" spans="2:7" hidden="1" outlineLevel="1">
      <c r="B286" s="205"/>
      <c r="C286" s="38"/>
      <c r="D286" s="39"/>
      <c r="E286" s="39"/>
      <c r="F286" s="148"/>
      <c r="G286" s="241">
        <f t="shared" si="4"/>
        <v>0</v>
      </c>
    </row>
    <row r="287" spans="2:7" hidden="1" outlineLevel="1">
      <c r="B287" s="205"/>
      <c r="C287" s="38"/>
      <c r="D287" s="39"/>
      <c r="E287" s="39"/>
      <c r="F287" s="148"/>
      <c r="G287" s="241">
        <f t="shared" si="4"/>
        <v>0</v>
      </c>
    </row>
    <row r="288" spans="2:7" hidden="1" outlineLevel="1">
      <c r="B288" s="205"/>
      <c r="C288" s="38"/>
      <c r="D288" s="39"/>
      <c r="E288" s="39"/>
      <c r="F288" s="148"/>
      <c r="G288" s="241">
        <f t="shared" si="4"/>
        <v>0</v>
      </c>
    </row>
    <row r="289" spans="2:7" hidden="1" outlineLevel="1">
      <c r="B289" s="205"/>
      <c r="C289" s="38"/>
      <c r="D289" s="39"/>
      <c r="E289" s="39"/>
      <c r="F289" s="148"/>
      <c r="G289" s="241">
        <f t="shared" si="4"/>
        <v>0</v>
      </c>
    </row>
    <row r="290" spans="2:7" hidden="1" outlineLevel="1">
      <c r="B290" s="205"/>
      <c r="C290" s="38"/>
      <c r="D290" s="39"/>
      <c r="E290" s="39"/>
      <c r="F290" s="148"/>
      <c r="G290" s="241">
        <f t="shared" si="4"/>
        <v>0</v>
      </c>
    </row>
    <row r="291" spans="2:7" hidden="1" outlineLevel="1">
      <c r="B291" s="205"/>
      <c r="C291" s="38"/>
      <c r="D291" s="39"/>
      <c r="E291" s="39"/>
      <c r="F291" s="148"/>
      <c r="G291" s="241">
        <f t="shared" si="4"/>
        <v>0</v>
      </c>
    </row>
    <row r="292" spans="2:7" hidden="1" outlineLevel="1">
      <c r="B292" s="205"/>
      <c r="C292" s="38"/>
      <c r="D292" s="39"/>
      <c r="E292" s="39"/>
      <c r="F292" s="148"/>
      <c r="G292" s="241">
        <f t="shared" si="4"/>
        <v>0</v>
      </c>
    </row>
    <row r="293" spans="2:7" hidden="1" outlineLevel="1">
      <c r="B293" s="205"/>
      <c r="C293" s="38"/>
      <c r="D293" s="39"/>
      <c r="E293" s="39"/>
      <c r="F293" s="148"/>
      <c r="G293" s="241">
        <f t="shared" si="4"/>
        <v>0</v>
      </c>
    </row>
    <row r="294" spans="2:7" hidden="1" outlineLevel="1">
      <c r="B294" s="205"/>
      <c r="C294" s="38"/>
      <c r="D294" s="39"/>
      <c r="E294" s="39"/>
      <c r="F294" s="148"/>
      <c r="G294" s="241">
        <f t="shared" si="4"/>
        <v>0</v>
      </c>
    </row>
    <row r="295" spans="2:7" hidden="1" outlineLevel="1">
      <c r="B295" s="205"/>
      <c r="C295" s="38"/>
      <c r="D295" s="39"/>
      <c r="E295" s="39"/>
      <c r="F295" s="148"/>
      <c r="G295" s="241">
        <f t="shared" si="4"/>
        <v>0</v>
      </c>
    </row>
    <row r="296" spans="2:7" hidden="1" outlineLevel="1">
      <c r="B296" s="205"/>
      <c r="C296" s="38"/>
      <c r="D296" s="39"/>
      <c r="E296" s="39"/>
      <c r="F296" s="148"/>
      <c r="G296" s="241">
        <f t="shared" si="4"/>
        <v>0</v>
      </c>
    </row>
    <row r="297" spans="2:7" hidden="1" outlineLevel="1">
      <c r="B297" s="205"/>
      <c r="C297" s="38"/>
      <c r="D297" s="39"/>
      <c r="E297" s="39"/>
      <c r="F297" s="148"/>
      <c r="G297" s="241">
        <f t="shared" si="4"/>
        <v>0</v>
      </c>
    </row>
    <row r="298" spans="2:7" hidden="1" outlineLevel="1">
      <c r="B298" s="205"/>
      <c r="C298" s="38"/>
      <c r="D298" s="39"/>
      <c r="E298" s="39"/>
      <c r="F298" s="148"/>
      <c r="G298" s="241">
        <f t="shared" si="4"/>
        <v>0</v>
      </c>
    </row>
    <row r="299" spans="2:7" hidden="1" outlineLevel="1">
      <c r="B299" s="205"/>
      <c r="C299" s="38"/>
      <c r="D299" s="39"/>
      <c r="E299" s="39"/>
      <c r="F299" s="148"/>
      <c r="G299" s="241">
        <f t="shared" si="4"/>
        <v>0</v>
      </c>
    </row>
    <row r="300" spans="2:7" hidden="1" outlineLevel="1">
      <c r="B300" s="205"/>
      <c r="C300" s="38"/>
      <c r="D300" s="39"/>
      <c r="E300" s="39"/>
      <c r="F300" s="148"/>
      <c r="G300" s="241">
        <f t="shared" si="4"/>
        <v>0</v>
      </c>
    </row>
    <row r="301" spans="2:7" hidden="1" outlineLevel="1">
      <c r="B301" s="205"/>
      <c r="C301" s="38"/>
      <c r="D301" s="39"/>
      <c r="E301" s="39"/>
      <c r="F301" s="148"/>
      <c r="G301" s="241">
        <f t="shared" si="4"/>
        <v>0</v>
      </c>
    </row>
    <row r="302" spans="2:7" hidden="1" outlineLevel="1">
      <c r="B302" s="205"/>
      <c r="C302" s="38"/>
      <c r="D302" s="39"/>
      <c r="E302" s="39"/>
      <c r="F302" s="148"/>
      <c r="G302" s="241">
        <f t="shared" si="4"/>
        <v>0</v>
      </c>
    </row>
    <row r="303" spans="2:7" hidden="1" outlineLevel="1">
      <c r="B303" s="205"/>
      <c r="C303" s="38"/>
      <c r="D303" s="39"/>
      <c r="E303" s="39"/>
      <c r="F303" s="148"/>
      <c r="G303" s="241">
        <f t="shared" si="4"/>
        <v>0</v>
      </c>
    </row>
    <row r="304" spans="2:7" hidden="1" outlineLevel="1">
      <c r="B304" s="205"/>
      <c r="C304" s="38"/>
      <c r="D304" s="39"/>
      <c r="E304" s="39"/>
      <c r="F304" s="148"/>
      <c r="G304" s="241">
        <f t="shared" si="4"/>
        <v>0</v>
      </c>
    </row>
    <row r="305" spans="2:7" hidden="1" outlineLevel="1">
      <c r="B305" s="205"/>
      <c r="C305" s="38"/>
      <c r="D305" s="39"/>
      <c r="E305" s="39"/>
      <c r="F305" s="148"/>
      <c r="G305" s="241">
        <f t="shared" si="4"/>
        <v>0</v>
      </c>
    </row>
    <row r="306" spans="2:7" hidden="1" outlineLevel="1">
      <c r="B306" s="205"/>
      <c r="C306" s="38"/>
      <c r="D306" s="39"/>
      <c r="E306" s="39"/>
      <c r="F306" s="148"/>
      <c r="G306" s="241">
        <f t="shared" si="4"/>
        <v>0</v>
      </c>
    </row>
    <row r="307" spans="2:7" hidden="1" outlineLevel="1">
      <c r="B307" s="205"/>
      <c r="C307" s="38"/>
      <c r="D307" s="39"/>
      <c r="E307" s="39"/>
      <c r="F307" s="148"/>
      <c r="G307" s="241">
        <f t="shared" si="4"/>
        <v>0</v>
      </c>
    </row>
    <row r="308" spans="2:7" hidden="1" outlineLevel="1">
      <c r="B308" s="205"/>
      <c r="C308" s="38"/>
      <c r="D308" s="39"/>
      <c r="E308" s="39"/>
      <c r="F308" s="148"/>
      <c r="G308" s="241">
        <f t="shared" si="4"/>
        <v>0</v>
      </c>
    </row>
    <row r="309" spans="2:7" hidden="1" outlineLevel="1">
      <c r="B309" s="205"/>
      <c r="C309" s="38"/>
      <c r="D309" s="39"/>
      <c r="E309" s="39"/>
      <c r="F309" s="148"/>
      <c r="G309" s="241">
        <f t="shared" si="4"/>
        <v>0</v>
      </c>
    </row>
    <row r="310" spans="2:7" hidden="1" outlineLevel="1">
      <c r="B310" s="205"/>
      <c r="C310" s="38"/>
      <c r="D310" s="39"/>
      <c r="E310" s="39"/>
      <c r="F310" s="148"/>
      <c r="G310" s="241">
        <f t="shared" si="4"/>
        <v>0</v>
      </c>
    </row>
    <row r="311" spans="2:7" hidden="1" outlineLevel="1">
      <c r="B311" s="205"/>
      <c r="C311" s="38"/>
      <c r="D311" s="39"/>
      <c r="E311" s="39"/>
      <c r="F311" s="148"/>
      <c r="G311" s="241">
        <f t="shared" si="4"/>
        <v>0</v>
      </c>
    </row>
    <row r="312" spans="2:7" hidden="1" outlineLevel="1">
      <c r="B312" s="205"/>
      <c r="C312" s="38"/>
      <c r="D312" s="39"/>
      <c r="E312" s="39"/>
      <c r="F312" s="148"/>
      <c r="G312" s="241">
        <f t="shared" si="4"/>
        <v>0</v>
      </c>
    </row>
    <row r="313" spans="2:7" hidden="1" outlineLevel="1">
      <c r="B313" s="205"/>
      <c r="C313" s="38"/>
      <c r="D313" s="39"/>
      <c r="E313" s="39"/>
      <c r="F313" s="148"/>
      <c r="G313" s="241">
        <f t="shared" si="4"/>
        <v>0</v>
      </c>
    </row>
    <row r="314" spans="2:7" hidden="1" outlineLevel="1">
      <c r="B314" s="205"/>
      <c r="C314" s="38"/>
      <c r="D314" s="39"/>
      <c r="E314" s="39"/>
      <c r="F314" s="148"/>
      <c r="G314" s="241">
        <f t="shared" si="4"/>
        <v>0</v>
      </c>
    </row>
    <row r="315" spans="2:7" hidden="1" outlineLevel="1">
      <c r="B315" s="205"/>
      <c r="C315" s="38"/>
      <c r="D315" s="39"/>
      <c r="E315" s="39"/>
      <c r="F315" s="148"/>
      <c r="G315" s="241">
        <f t="shared" si="4"/>
        <v>0</v>
      </c>
    </row>
    <row r="316" spans="2:7" hidden="1" outlineLevel="1">
      <c r="B316" s="205"/>
      <c r="C316" s="38"/>
      <c r="D316" s="39"/>
      <c r="E316" s="39"/>
      <c r="F316" s="148"/>
      <c r="G316" s="241">
        <f t="shared" si="4"/>
        <v>0</v>
      </c>
    </row>
    <row r="317" spans="2:7" hidden="1" outlineLevel="1">
      <c r="B317" s="205"/>
      <c r="C317" s="38"/>
      <c r="D317" s="39"/>
      <c r="E317" s="39"/>
      <c r="F317" s="148"/>
      <c r="G317" s="241">
        <f t="shared" si="4"/>
        <v>0</v>
      </c>
    </row>
    <row r="318" spans="2:7" hidden="1" outlineLevel="1">
      <c r="B318" s="205"/>
      <c r="C318" s="38"/>
      <c r="D318" s="39"/>
      <c r="E318" s="39"/>
      <c r="F318" s="148"/>
      <c r="G318" s="241">
        <f t="shared" si="4"/>
        <v>0</v>
      </c>
    </row>
    <row r="319" spans="2:7" hidden="1" outlineLevel="1">
      <c r="B319" s="205"/>
      <c r="C319" s="38"/>
      <c r="D319" s="39"/>
      <c r="E319" s="39"/>
      <c r="F319" s="148"/>
      <c r="G319" s="241">
        <f t="shared" si="4"/>
        <v>0</v>
      </c>
    </row>
    <row r="320" spans="2:7" hidden="1" outlineLevel="1">
      <c r="B320" s="205"/>
      <c r="C320" s="38"/>
      <c r="D320" s="39"/>
      <c r="E320" s="39"/>
      <c r="F320" s="148"/>
      <c r="G320" s="241">
        <f t="shared" si="4"/>
        <v>0</v>
      </c>
    </row>
    <row r="321" spans="2:7" hidden="1" outlineLevel="1">
      <c r="B321" s="205"/>
      <c r="C321" s="38"/>
      <c r="D321" s="39"/>
      <c r="E321" s="39"/>
      <c r="F321" s="148"/>
      <c r="G321" s="241">
        <f t="shared" si="4"/>
        <v>0</v>
      </c>
    </row>
    <row r="322" spans="2:7" hidden="1" outlineLevel="1">
      <c r="B322" s="205"/>
      <c r="C322" s="38"/>
      <c r="D322" s="39"/>
      <c r="E322" s="39"/>
      <c r="F322" s="148"/>
      <c r="G322" s="241">
        <f t="shared" si="4"/>
        <v>0</v>
      </c>
    </row>
    <row r="323" spans="2:7" hidden="1" outlineLevel="1">
      <c r="B323" s="205"/>
      <c r="C323" s="38"/>
      <c r="D323" s="39"/>
      <c r="E323" s="39"/>
      <c r="F323" s="148"/>
      <c r="G323" s="241">
        <f t="shared" si="4"/>
        <v>0</v>
      </c>
    </row>
    <row r="324" spans="2:7" hidden="1" outlineLevel="1">
      <c r="B324" s="205"/>
      <c r="C324" s="38"/>
      <c r="D324" s="39"/>
      <c r="E324" s="39"/>
      <c r="F324" s="148"/>
      <c r="G324" s="241">
        <f t="shared" si="4"/>
        <v>0</v>
      </c>
    </row>
    <row r="325" spans="2:7" hidden="1" outlineLevel="1">
      <c r="B325" s="205"/>
      <c r="C325" s="38"/>
      <c r="D325" s="39"/>
      <c r="E325" s="39"/>
      <c r="F325" s="148"/>
      <c r="G325" s="241">
        <f t="shared" si="4"/>
        <v>0</v>
      </c>
    </row>
    <row r="326" spans="2:7" hidden="1" outlineLevel="1">
      <c r="B326" s="205"/>
      <c r="C326" s="38"/>
      <c r="D326" s="39"/>
      <c r="E326" s="39"/>
      <c r="F326" s="148"/>
      <c r="G326" s="241">
        <f t="shared" si="4"/>
        <v>0</v>
      </c>
    </row>
    <row r="327" spans="2:7" hidden="1" outlineLevel="1">
      <c r="B327" s="205"/>
      <c r="C327" s="38"/>
      <c r="D327" s="39"/>
      <c r="E327" s="39"/>
      <c r="F327" s="148"/>
      <c r="G327" s="241">
        <f t="shared" si="4"/>
        <v>0</v>
      </c>
    </row>
    <row r="328" spans="2:7" hidden="1" outlineLevel="1">
      <c r="B328" s="205"/>
      <c r="C328" s="38"/>
      <c r="D328" s="39"/>
      <c r="E328" s="39"/>
      <c r="F328" s="148"/>
      <c r="G328" s="241">
        <f t="shared" si="4"/>
        <v>0</v>
      </c>
    </row>
    <row r="329" spans="2:7" hidden="1" outlineLevel="1">
      <c r="B329" s="205"/>
      <c r="C329" s="38"/>
      <c r="D329" s="39"/>
      <c r="E329" s="39"/>
      <c r="F329" s="148"/>
      <c r="G329" s="241">
        <f t="shared" si="4"/>
        <v>0</v>
      </c>
    </row>
    <row r="330" spans="2:7" hidden="1" outlineLevel="1">
      <c r="B330" s="205"/>
      <c r="C330" s="38"/>
      <c r="D330" s="39"/>
      <c r="E330" s="39"/>
      <c r="F330" s="148"/>
      <c r="G330" s="241">
        <f t="shared" si="4"/>
        <v>0</v>
      </c>
    </row>
    <row r="331" spans="2:7" hidden="1" outlineLevel="1">
      <c r="B331" s="205"/>
      <c r="C331" s="38"/>
      <c r="D331" s="39"/>
      <c r="E331" s="39"/>
      <c r="F331" s="148"/>
      <c r="G331" s="241">
        <f t="shared" si="4"/>
        <v>0</v>
      </c>
    </row>
    <row r="332" spans="2:7" hidden="1" outlineLevel="1">
      <c r="B332" s="205"/>
      <c r="C332" s="38"/>
      <c r="D332" s="39"/>
      <c r="E332" s="39"/>
      <c r="F332" s="148"/>
      <c r="G332" s="241">
        <f t="shared" si="4"/>
        <v>0</v>
      </c>
    </row>
    <row r="333" spans="2:7" hidden="1" outlineLevel="1">
      <c r="B333" s="205"/>
      <c r="C333" s="38"/>
      <c r="D333" s="39"/>
      <c r="E333" s="39"/>
      <c r="F333" s="148"/>
      <c r="G333" s="241">
        <f t="shared" si="4"/>
        <v>0</v>
      </c>
    </row>
    <row r="334" spans="2:7" hidden="1" outlineLevel="1">
      <c r="B334" s="205"/>
      <c r="C334" s="38"/>
      <c r="D334" s="39"/>
      <c r="E334" s="39"/>
      <c r="F334" s="148"/>
      <c r="G334" s="241">
        <f t="shared" si="4"/>
        <v>0</v>
      </c>
    </row>
    <row r="335" spans="2:7" hidden="1" outlineLevel="1">
      <c r="B335" s="205"/>
      <c r="C335" s="38"/>
      <c r="D335" s="39"/>
      <c r="E335" s="39"/>
      <c r="F335" s="148"/>
      <c r="G335" s="241">
        <f t="shared" si="4"/>
        <v>0</v>
      </c>
    </row>
    <row r="336" spans="2:7" hidden="1" outlineLevel="1">
      <c r="B336" s="205"/>
      <c r="C336" s="38"/>
      <c r="D336" s="39"/>
      <c r="E336" s="39"/>
      <c r="F336" s="148"/>
      <c r="G336" s="241">
        <f t="shared" si="4"/>
        <v>0</v>
      </c>
    </row>
    <row r="337" spans="2:7" hidden="1" outlineLevel="1">
      <c r="B337" s="205"/>
      <c r="C337" s="38"/>
      <c r="D337" s="39"/>
      <c r="E337" s="39"/>
      <c r="F337" s="148"/>
      <c r="G337" s="241">
        <f t="shared" ref="G337:G400" si="5">+IF(D337*E337=0,F337*430000,D337*E337)</f>
        <v>0</v>
      </c>
    </row>
    <row r="338" spans="2:7" hidden="1" outlineLevel="1">
      <c r="B338" s="205"/>
      <c r="C338" s="38"/>
      <c r="D338" s="39"/>
      <c r="E338" s="39"/>
      <c r="F338" s="148"/>
      <c r="G338" s="241">
        <f t="shared" si="5"/>
        <v>0</v>
      </c>
    </row>
    <row r="339" spans="2:7" hidden="1" outlineLevel="1">
      <c r="B339" s="205"/>
      <c r="C339" s="38"/>
      <c r="D339" s="39"/>
      <c r="E339" s="39"/>
      <c r="F339" s="148"/>
      <c r="G339" s="241">
        <f t="shared" si="5"/>
        <v>0</v>
      </c>
    </row>
    <row r="340" spans="2:7" hidden="1" outlineLevel="1">
      <c r="B340" s="205"/>
      <c r="C340" s="38"/>
      <c r="D340" s="39"/>
      <c r="E340" s="39"/>
      <c r="F340" s="148"/>
      <c r="G340" s="241">
        <f t="shared" si="5"/>
        <v>0</v>
      </c>
    </row>
    <row r="341" spans="2:7" hidden="1" outlineLevel="1">
      <c r="B341" s="205"/>
      <c r="C341" s="38"/>
      <c r="D341" s="39"/>
      <c r="E341" s="39"/>
      <c r="F341" s="148"/>
      <c r="G341" s="241">
        <f t="shared" si="5"/>
        <v>0</v>
      </c>
    </row>
    <row r="342" spans="2:7" hidden="1" outlineLevel="1">
      <c r="B342" s="205"/>
      <c r="C342" s="38"/>
      <c r="D342" s="39"/>
      <c r="E342" s="39"/>
      <c r="F342" s="148"/>
      <c r="G342" s="241">
        <f t="shared" si="5"/>
        <v>0</v>
      </c>
    </row>
    <row r="343" spans="2:7" hidden="1" outlineLevel="1">
      <c r="B343" s="205"/>
      <c r="C343" s="38"/>
      <c r="D343" s="39"/>
      <c r="E343" s="39"/>
      <c r="F343" s="148"/>
      <c r="G343" s="241">
        <f t="shared" si="5"/>
        <v>0</v>
      </c>
    </row>
    <row r="344" spans="2:7" hidden="1" outlineLevel="1">
      <c r="B344" s="205"/>
      <c r="C344" s="38"/>
      <c r="D344" s="39"/>
      <c r="E344" s="39"/>
      <c r="F344" s="148"/>
      <c r="G344" s="241">
        <f t="shared" si="5"/>
        <v>0</v>
      </c>
    </row>
    <row r="345" spans="2:7" hidden="1" outlineLevel="1">
      <c r="B345" s="205"/>
      <c r="C345" s="38"/>
      <c r="D345" s="39"/>
      <c r="E345" s="39"/>
      <c r="F345" s="148"/>
      <c r="G345" s="241">
        <f t="shared" si="5"/>
        <v>0</v>
      </c>
    </row>
    <row r="346" spans="2:7" hidden="1" outlineLevel="1">
      <c r="B346" s="205"/>
      <c r="C346" s="38"/>
      <c r="D346" s="39"/>
      <c r="E346" s="39"/>
      <c r="F346" s="148"/>
      <c r="G346" s="241">
        <f t="shared" si="5"/>
        <v>0</v>
      </c>
    </row>
    <row r="347" spans="2:7" hidden="1" outlineLevel="1">
      <c r="B347" s="205"/>
      <c r="C347" s="38"/>
      <c r="D347" s="39"/>
      <c r="E347" s="39"/>
      <c r="F347" s="148"/>
      <c r="G347" s="241">
        <f t="shared" si="5"/>
        <v>0</v>
      </c>
    </row>
    <row r="348" spans="2:7" hidden="1" outlineLevel="1">
      <c r="B348" s="205"/>
      <c r="C348" s="38"/>
      <c r="D348" s="39"/>
      <c r="E348" s="39"/>
      <c r="F348" s="148"/>
      <c r="G348" s="241">
        <f t="shared" si="5"/>
        <v>0</v>
      </c>
    </row>
    <row r="349" spans="2:7" hidden="1" outlineLevel="1">
      <c r="B349" s="205"/>
      <c r="C349" s="38"/>
      <c r="D349" s="39"/>
      <c r="E349" s="39"/>
      <c r="F349" s="148"/>
      <c r="G349" s="241">
        <f t="shared" si="5"/>
        <v>0</v>
      </c>
    </row>
    <row r="350" spans="2:7" hidden="1" outlineLevel="1">
      <c r="B350" s="205"/>
      <c r="C350" s="38"/>
      <c r="D350" s="39"/>
      <c r="E350" s="39"/>
      <c r="F350" s="148"/>
      <c r="G350" s="241">
        <f t="shared" si="5"/>
        <v>0</v>
      </c>
    </row>
    <row r="351" spans="2:7" hidden="1" outlineLevel="1">
      <c r="B351" s="205"/>
      <c r="C351" s="38"/>
      <c r="D351" s="39"/>
      <c r="E351" s="39"/>
      <c r="F351" s="148"/>
      <c r="G351" s="241">
        <f t="shared" si="5"/>
        <v>0</v>
      </c>
    </row>
    <row r="352" spans="2:7" hidden="1" outlineLevel="1">
      <c r="B352" s="205"/>
      <c r="C352" s="38"/>
      <c r="D352" s="39"/>
      <c r="E352" s="39"/>
      <c r="F352" s="148"/>
      <c r="G352" s="241">
        <f t="shared" si="5"/>
        <v>0</v>
      </c>
    </row>
    <row r="353" spans="2:7" hidden="1" outlineLevel="1">
      <c r="B353" s="205"/>
      <c r="C353" s="38"/>
      <c r="D353" s="39"/>
      <c r="E353" s="39"/>
      <c r="F353" s="148"/>
      <c r="G353" s="241">
        <f t="shared" si="5"/>
        <v>0</v>
      </c>
    </row>
    <row r="354" spans="2:7" hidden="1" outlineLevel="1">
      <c r="B354" s="205"/>
      <c r="C354" s="38"/>
      <c r="D354" s="39"/>
      <c r="E354" s="39"/>
      <c r="F354" s="148"/>
      <c r="G354" s="241">
        <f t="shared" si="5"/>
        <v>0</v>
      </c>
    </row>
    <row r="355" spans="2:7" hidden="1" outlineLevel="1">
      <c r="B355" s="205"/>
      <c r="C355" s="38"/>
      <c r="D355" s="39"/>
      <c r="E355" s="39"/>
      <c r="F355" s="148"/>
      <c r="G355" s="241">
        <f t="shared" si="5"/>
        <v>0</v>
      </c>
    </row>
    <row r="356" spans="2:7" hidden="1" outlineLevel="1">
      <c r="B356" s="205"/>
      <c r="C356" s="38"/>
      <c r="D356" s="39"/>
      <c r="E356" s="39"/>
      <c r="F356" s="148"/>
      <c r="G356" s="241">
        <f t="shared" si="5"/>
        <v>0</v>
      </c>
    </row>
    <row r="357" spans="2:7" hidden="1" outlineLevel="1">
      <c r="B357" s="205"/>
      <c r="C357" s="38"/>
      <c r="D357" s="39"/>
      <c r="E357" s="39"/>
      <c r="F357" s="148"/>
      <c r="G357" s="241">
        <f t="shared" si="5"/>
        <v>0</v>
      </c>
    </row>
    <row r="358" spans="2:7" hidden="1" outlineLevel="1">
      <c r="B358" s="205"/>
      <c r="C358" s="38"/>
      <c r="D358" s="39"/>
      <c r="E358" s="39"/>
      <c r="F358" s="148"/>
      <c r="G358" s="241">
        <f t="shared" si="5"/>
        <v>0</v>
      </c>
    </row>
    <row r="359" spans="2:7" hidden="1" outlineLevel="1">
      <c r="B359" s="205"/>
      <c r="C359" s="38"/>
      <c r="D359" s="39"/>
      <c r="E359" s="39"/>
      <c r="F359" s="148"/>
      <c r="G359" s="241">
        <f t="shared" si="5"/>
        <v>0</v>
      </c>
    </row>
    <row r="360" spans="2:7" hidden="1" outlineLevel="1">
      <c r="B360" s="205"/>
      <c r="C360" s="38"/>
      <c r="D360" s="39"/>
      <c r="E360" s="39"/>
      <c r="F360" s="148"/>
      <c r="G360" s="241">
        <f t="shared" si="5"/>
        <v>0</v>
      </c>
    </row>
    <row r="361" spans="2:7" hidden="1" outlineLevel="1">
      <c r="B361" s="205"/>
      <c r="C361" s="38"/>
      <c r="D361" s="39"/>
      <c r="E361" s="39"/>
      <c r="F361" s="148"/>
      <c r="G361" s="241">
        <f t="shared" si="5"/>
        <v>0</v>
      </c>
    </row>
    <row r="362" spans="2:7" hidden="1" outlineLevel="1">
      <c r="B362" s="205"/>
      <c r="C362" s="38"/>
      <c r="D362" s="39"/>
      <c r="E362" s="39"/>
      <c r="F362" s="148"/>
      <c r="G362" s="241">
        <f t="shared" si="5"/>
        <v>0</v>
      </c>
    </row>
    <row r="363" spans="2:7" hidden="1" outlineLevel="1">
      <c r="B363" s="205"/>
      <c r="C363" s="38"/>
      <c r="D363" s="39"/>
      <c r="E363" s="39"/>
      <c r="F363" s="148"/>
      <c r="G363" s="241">
        <f t="shared" si="5"/>
        <v>0</v>
      </c>
    </row>
    <row r="364" spans="2:7" hidden="1" outlineLevel="1">
      <c r="B364" s="205"/>
      <c r="C364" s="38"/>
      <c r="D364" s="39"/>
      <c r="E364" s="39"/>
      <c r="F364" s="148"/>
      <c r="G364" s="241">
        <f t="shared" si="5"/>
        <v>0</v>
      </c>
    </row>
    <row r="365" spans="2:7" hidden="1" outlineLevel="1">
      <c r="B365" s="205"/>
      <c r="C365" s="38"/>
      <c r="D365" s="39"/>
      <c r="E365" s="39"/>
      <c r="F365" s="148"/>
      <c r="G365" s="241">
        <f t="shared" si="5"/>
        <v>0</v>
      </c>
    </row>
    <row r="366" spans="2:7" hidden="1" outlineLevel="1">
      <c r="B366" s="205"/>
      <c r="C366" s="38"/>
      <c r="D366" s="39"/>
      <c r="E366" s="39"/>
      <c r="F366" s="148"/>
      <c r="G366" s="241">
        <f t="shared" si="5"/>
        <v>0</v>
      </c>
    </row>
    <row r="367" spans="2:7" hidden="1" outlineLevel="1">
      <c r="B367" s="205"/>
      <c r="C367" s="38"/>
      <c r="D367" s="39"/>
      <c r="E367" s="39"/>
      <c r="F367" s="148"/>
      <c r="G367" s="241">
        <f t="shared" si="5"/>
        <v>0</v>
      </c>
    </row>
    <row r="368" spans="2:7" hidden="1" outlineLevel="1">
      <c r="B368" s="205"/>
      <c r="C368" s="38"/>
      <c r="D368" s="39"/>
      <c r="E368" s="39"/>
      <c r="F368" s="148"/>
      <c r="G368" s="241">
        <f t="shared" si="5"/>
        <v>0</v>
      </c>
    </row>
    <row r="369" spans="2:7" hidden="1" outlineLevel="1">
      <c r="B369" s="205"/>
      <c r="C369" s="38"/>
      <c r="D369" s="39"/>
      <c r="E369" s="39"/>
      <c r="F369" s="148"/>
      <c r="G369" s="241">
        <f t="shared" si="5"/>
        <v>0</v>
      </c>
    </row>
    <row r="370" spans="2:7" hidden="1" outlineLevel="1">
      <c r="B370" s="205"/>
      <c r="C370" s="38"/>
      <c r="D370" s="39"/>
      <c r="E370" s="39"/>
      <c r="F370" s="148"/>
      <c r="G370" s="241">
        <f t="shared" si="5"/>
        <v>0</v>
      </c>
    </row>
    <row r="371" spans="2:7" hidden="1" outlineLevel="1">
      <c r="B371" s="205"/>
      <c r="C371" s="38"/>
      <c r="D371" s="39"/>
      <c r="E371" s="39"/>
      <c r="F371" s="148"/>
      <c r="G371" s="241">
        <f t="shared" si="5"/>
        <v>0</v>
      </c>
    </row>
    <row r="372" spans="2:7" hidden="1" outlineLevel="1">
      <c r="B372" s="205"/>
      <c r="C372" s="38"/>
      <c r="D372" s="39"/>
      <c r="E372" s="39"/>
      <c r="F372" s="148"/>
      <c r="G372" s="241">
        <f t="shared" si="5"/>
        <v>0</v>
      </c>
    </row>
    <row r="373" spans="2:7" hidden="1" outlineLevel="1">
      <c r="B373" s="205"/>
      <c r="C373" s="38"/>
      <c r="D373" s="39"/>
      <c r="E373" s="39"/>
      <c r="F373" s="148"/>
      <c r="G373" s="241">
        <f t="shared" si="5"/>
        <v>0</v>
      </c>
    </row>
    <row r="374" spans="2:7" hidden="1" outlineLevel="1">
      <c r="B374" s="205"/>
      <c r="C374" s="38"/>
      <c r="D374" s="39"/>
      <c r="E374" s="39"/>
      <c r="F374" s="148"/>
      <c r="G374" s="241">
        <f t="shared" si="5"/>
        <v>0</v>
      </c>
    </row>
    <row r="375" spans="2:7" hidden="1" outlineLevel="1">
      <c r="B375" s="205"/>
      <c r="C375" s="38"/>
      <c r="D375" s="39"/>
      <c r="E375" s="39"/>
      <c r="F375" s="148"/>
      <c r="G375" s="241">
        <f t="shared" si="5"/>
        <v>0</v>
      </c>
    </row>
    <row r="376" spans="2:7" hidden="1" outlineLevel="1">
      <c r="B376" s="205"/>
      <c r="C376" s="38"/>
      <c r="D376" s="39"/>
      <c r="E376" s="39"/>
      <c r="F376" s="148"/>
      <c r="G376" s="241">
        <f t="shared" si="5"/>
        <v>0</v>
      </c>
    </row>
    <row r="377" spans="2:7" hidden="1" outlineLevel="1">
      <c r="B377" s="205"/>
      <c r="C377" s="38"/>
      <c r="D377" s="39"/>
      <c r="E377" s="39"/>
      <c r="F377" s="148"/>
      <c r="G377" s="241">
        <f t="shared" si="5"/>
        <v>0</v>
      </c>
    </row>
    <row r="378" spans="2:7" hidden="1" outlineLevel="1">
      <c r="B378" s="205"/>
      <c r="C378" s="38"/>
      <c r="D378" s="39"/>
      <c r="E378" s="39"/>
      <c r="F378" s="148"/>
      <c r="G378" s="241">
        <f t="shared" si="5"/>
        <v>0</v>
      </c>
    </row>
    <row r="379" spans="2:7" hidden="1" outlineLevel="1">
      <c r="B379" s="205"/>
      <c r="C379" s="38"/>
      <c r="D379" s="39"/>
      <c r="E379" s="39"/>
      <c r="F379" s="148"/>
      <c r="G379" s="241">
        <f t="shared" si="5"/>
        <v>0</v>
      </c>
    </row>
    <row r="380" spans="2:7" hidden="1" outlineLevel="1">
      <c r="B380" s="205"/>
      <c r="C380" s="38"/>
      <c r="D380" s="39"/>
      <c r="E380" s="39"/>
      <c r="F380" s="148"/>
      <c r="G380" s="241">
        <f t="shared" si="5"/>
        <v>0</v>
      </c>
    </row>
    <row r="381" spans="2:7" hidden="1" outlineLevel="1">
      <c r="B381" s="205"/>
      <c r="C381" s="38"/>
      <c r="D381" s="39"/>
      <c r="E381" s="39"/>
      <c r="F381" s="148"/>
      <c r="G381" s="241">
        <f t="shared" si="5"/>
        <v>0</v>
      </c>
    </row>
    <row r="382" spans="2:7" hidden="1" outlineLevel="1">
      <c r="B382" s="205"/>
      <c r="C382" s="38"/>
      <c r="D382" s="39"/>
      <c r="E382" s="39"/>
      <c r="F382" s="148"/>
      <c r="G382" s="241">
        <f t="shared" si="5"/>
        <v>0</v>
      </c>
    </row>
    <row r="383" spans="2:7" hidden="1" outlineLevel="1">
      <c r="B383" s="205"/>
      <c r="C383" s="38"/>
      <c r="D383" s="39"/>
      <c r="E383" s="39"/>
      <c r="F383" s="148"/>
      <c r="G383" s="241">
        <f t="shared" si="5"/>
        <v>0</v>
      </c>
    </row>
    <row r="384" spans="2:7" hidden="1" outlineLevel="1">
      <c r="B384" s="205"/>
      <c r="C384" s="38"/>
      <c r="D384" s="39"/>
      <c r="E384" s="39"/>
      <c r="F384" s="148"/>
      <c r="G384" s="241">
        <f t="shared" si="5"/>
        <v>0</v>
      </c>
    </row>
    <row r="385" spans="2:7" hidden="1" outlineLevel="1">
      <c r="B385" s="205"/>
      <c r="C385" s="38"/>
      <c r="D385" s="39"/>
      <c r="E385" s="39"/>
      <c r="F385" s="148"/>
      <c r="G385" s="241">
        <f t="shared" si="5"/>
        <v>0</v>
      </c>
    </row>
    <row r="386" spans="2:7" hidden="1" outlineLevel="1">
      <c r="B386" s="205"/>
      <c r="C386" s="38"/>
      <c r="D386" s="39"/>
      <c r="E386" s="39"/>
      <c r="F386" s="148"/>
      <c r="G386" s="241">
        <f t="shared" si="5"/>
        <v>0</v>
      </c>
    </row>
    <row r="387" spans="2:7" hidden="1" outlineLevel="1">
      <c r="B387" s="205"/>
      <c r="C387" s="38"/>
      <c r="D387" s="39"/>
      <c r="E387" s="39"/>
      <c r="F387" s="148"/>
      <c r="G387" s="241">
        <f t="shared" si="5"/>
        <v>0</v>
      </c>
    </row>
    <row r="388" spans="2:7" hidden="1" outlineLevel="1">
      <c r="B388" s="205"/>
      <c r="C388" s="38"/>
      <c r="D388" s="39"/>
      <c r="E388" s="39"/>
      <c r="F388" s="148"/>
      <c r="G388" s="241">
        <f t="shared" si="5"/>
        <v>0</v>
      </c>
    </row>
    <row r="389" spans="2:7" hidden="1" outlineLevel="1">
      <c r="B389" s="205"/>
      <c r="C389" s="38"/>
      <c r="D389" s="39"/>
      <c r="E389" s="39"/>
      <c r="F389" s="148"/>
      <c r="G389" s="241">
        <f t="shared" si="5"/>
        <v>0</v>
      </c>
    </row>
    <row r="390" spans="2:7" hidden="1" outlineLevel="1">
      <c r="B390" s="205"/>
      <c r="C390" s="38"/>
      <c r="D390" s="39"/>
      <c r="E390" s="39"/>
      <c r="F390" s="148"/>
      <c r="G390" s="241">
        <f t="shared" si="5"/>
        <v>0</v>
      </c>
    </row>
    <row r="391" spans="2:7" hidden="1" outlineLevel="1">
      <c r="B391" s="205"/>
      <c r="C391" s="38"/>
      <c r="D391" s="39"/>
      <c r="E391" s="39"/>
      <c r="F391" s="148"/>
      <c r="G391" s="241">
        <f t="shared" si="5"/>
        <v>0</v>
      </c>
    </row>
    <row r="392" spans="2:7" hidden="1" outlineLevel="1">
      <c r="B392" s="205"/>
      <c r="C392" s="38"/>
      <c r="D392" s="39"/>
      <c r="E392" s="39"/>
      <c r="F392" s="148"/>
      <c r="G392" s="241">
        <f t="shared" si="5"/>
        <v>0</v>
      </c>
    </row>
    <row r="393" spans="2:7" hidden="1" outlineLevel="1">
      <c r="B393" s="205"/>
      <c r="C393" s="38"/>
      <c r="D393" s="39"/>
      <c r="E393" s="39"/>
      <c r="F393" s="148"/>
      <c r="G393" s="241">
        <f t="shared" si="5"/>
        <v>0</v>
      </c>
    </row>
    <row r="394" spans="2:7" hidden="1" outlineLevel="1">
      <c r="B394" s="205"/>
      <c r="C394" s="38"/>
      <c r="D394" s="39"/>
      <c r="E394" s="39"/>
      <c r="F394" s="148"/>
      <c r="G394" s="241">
        <f t="shared" si="5"/>
        <v>0</v>
      </c>
    </row>
    <row r="395" spans="2:7" hidden="1" outlineLevel="1">
      <c r="B395" s="205"/>
      <c r="C395" s="38"/>
      <c r="D395" s="39"/>
      <c r="E395" s="39"/>
      <c r="F395" s="148"/>
      <c r="G395" s="241">
        <f t="shared" si="5"/>
        <v>0</v>
      </c>
    </row>
    <row r="396" spans="2:7" hidden="1" outlineLevel="1">
      <c r="B396" s="205"/>
      <c r="C396" s="38"/>
      <c r="D396" s="39"/>
      <c r="E396" s="39"/>
      <c r="F396" s="148"/>
      <c r="G396" s="241">
        <f t="shared" si="5"/>
        <v>0</v>
      </c>
    </row>
    <row r="397" spans="2:7" hidden="1" outlineLevel="1">
      <c r="B397" s="205"/>
      <c r="C397" s="38"/>
      <c r="D397" s="39"/>
      <c r="E397" s="39"/>
      <c r="F397" s="148"/>
      <c r="G397" s="241">
        <f t="shared" si="5"/>
        <v>0</v>
      </c>
    </row>
    <row r="398" spans="2:7" hidden="1" outlineLevel="1">
      <c r="B398" s="205"/>
      <c r="C398" s="38"/>
      <c r="D398" s="39"/>
      <c r="E398" s="39"/>
      <c r="F398" s="148"/>
      <c r="G398" s="241">
        <f t="shared" si="5"/>
        <v>0</v>
      </c>
    </row>
    <row r="399" spans="2:7" hidden="1" outlineLevel="1">
      <c r="B399" s="205"/>
      <c r="C399" s="38"/>
      <c r="D399" s="39"/>
      <c r="E399" s="39"/>
      <c r="F399" s="148"/>
      <c r="G399" s="241">
        <f t="shared" si="5"/>
        <v>0</v>
      </c>
    </row>
    <row r="400" spans="2:7" hidden="1" outlineLevel="1">
      <c r="B400" s="205"/>
      <c r="C400" s="38"/>
      <c r="D400" s="39"/>
      <c r="E400" s="39"/>
      <c r="F400" s="148"/>
      <c r="G400" s="241">
        <f t="shared" si="5"/>
        <v>0</v>
      </c>
    </row>
    <row r="401" spans="2:7" hidden="1" outlineLevel="1">
      <c r="B401" s="205"/>
      <c r="C401" s="38"/>
      <c r="D401" s="39"/>
      <c r="E401" s="39"/>
      <c r="F401" s="148"/>
      <c r="G401" s="241">
        <f t="shared" ref="G401:G464" si="6">+IF(D401*E401=0,F401*430000,D401*E401)</f>
        <v>0</v>
      </c>
    </row>
    <row r="402" spans="2:7" hidden="1" outlineLevel="1">
      <c r="B402" s="205"/>
      <c r="C402" s="38"/>
      <c r="D402" s="39"/>
      <c r="E402" s="39"/>
      <c r="F402" s="148"/>
      <c r="G402" s="241">
        <f t="shared" si="6"/>
        <v>0</v>
      </c>
    </row>
    <row r="403" spans="2:7" hidden="1" outlineLevel="1">
      <c r="B403" s="205"/>
      <c r="C403" s="38"/>
      <c r="D403" s="39"/>
      <c r="E403" s="39"/>
      <c r="F403" s="148"/>
      <c r="G403" s="241">
        <f t="shared" si="6"/>
        <v>0</v>
      </c>
    </row>
    <row r="404" spans="2:7" hidden="1" outlineLevel="1">
      <c r="B404" s="205"/>
      <c r="C404" s="38"/>
      <c r="D404" s="39"/>
      <c r="E404" s="39"/>
      <c r="F404" s="148"/>
      <c r="G404" s="241">
        <f t="shared" si="6"/>
        <v>0</v>
      </c>
    </row>
    <row r="405" spans="2:7" hidden="1" outlineLevel="1">
      <c r="B405" s="205"/>
      <c r="C405" s="38"/>
      <c r="D405" s="39"/>
      <c r="E405" s="39"/>
      <c r="F405" s="148"/>
      <c r="G405" s="241">
        <f t="shared" si="6"/>
        <v>0</v>
      </c>
    </row>
    <row r="406" spans="2:7" hidden="1" outlineLevel="1">
      <c r="B406" s="205"/>
      <c r="C406" s="38"/>
      <c r="D406" s="39"/>
      <c r="E406" s="39"/>
      <c r="F406" s="148"/>
      <c r="G406" s="241">
        <f t="shared" si="6"/>
        <v>0</v>
      </c>
    </row>
    <row r="407" spans="2:7" hidden="1" outlineLevel="1">
      <c r="B407" s="205"/>
      <c r="C407" s="38"/>
      <c r="D407" s="39"/>
      <c r="E407" s="39"/>
      <c r="F407" s="148"/>
      <c r="G407" s="241">
        <f t="shared" si="6"/>
        <v>0</v>
      </c>
    </row>
    <row r="408" spans="2:7" hidden="1" outlineLevel="1">
      <c r="B408" s="205"/>
      <c r="C408" s="38"/>
      <c r="D408" s="39"/>
      <c r="E408" s="39"/>
      <c r="F408" s="148"/>
      <c r="G408" s="241">
        <f t="shared" si="6"/>
        <v>0</v>
      </c>
    </row>
    <row r="409" spans="2:7" hidden="1" outlineLevel="1">
      <c r="B409" s="205"/>
      <c r="C409" s="38"/>
      <c r="D409" s="39"/>
      <c r="E409" s="39"/>
      <c r="F409" s="148"/>
      <c r="G409" s="241">
        <f t="shared" si="6"/>
        <v>0</v>
      </c>
    </row>
    <row r="410" spans="2:7" hidden="1" outlineLevel="1">
      <c r="B410" s="205"/>
      <c r="C410" s="38"/>
      <c r="D410" s="39"/>
      <c r="E410" s="39"/>
      <c r="F410" s="148"/>
      <c r="G410" s="241">
        <f t="shared" si="6"/>
        <v>0</v>
      </c>
    </row>
    <row r="411" spans="2:7" hidden="1" outlineLevel="1">
      <c r="B411" s="205"/>
      <c r="C411" s="38"/>
      <c r="D411" s="39"/>
      <c r="E411" s="39"/>
      <c r="F411" s="148"/>
      <c r="G411" s="241">
        <f t="shared" si="6"/>
        <v>0</v>
      </c>
    </row>
    <row r="412" spans="2:7" hidden="1" outlineLevel="1">
      <c r="B412" s="205"/>
      <c r="C412" s="38"/>
      <c r="D412" s="39"/>
      <c r="E412" s="39"/>
      <c r="F412" s="148"/>
      <c r="G412" s="241">
        <f t="shared" si="6"/>
        <v>0</v>
      </c>
    </row>
    <row r="413" spans="2:7" hidden="1" outlineLevel="1">
      <c r="B413" s="205"/>
      <c r="C413" s="38"/>
      <c r="D413" s="39"/>
      <c r="E413" s="39"/>
      <c r="F413" s="148"/>
      <c r="G413" s="241">
        <f t="shared" si="6"/>
        <v>0</v>
      </c>
    </row>
    <row r="414" spans="2:7" hidden="1" outlineLevel="1">
      <c r="B414" s="205"/>
      <c r="C414" s="38"/>
      <c r="D414" s="39"/>
      <c r="E414" s="39"/>
      <c r="F414" s="148"/>
      <c r="G414" s="241">
        <f t="shared" si="6"/>
        <v>0</v>
      </c>
    </row>
    <row r="415" spans="2:7" hidden="1" outlineLevel="1">
      <c r="B415" s="205"/>
      <c r="C415" s="38"/>
      <c r="D415" s="39"/>
      <c r="E415" s="39"/>
      <c r="F415" s="148"/>
      <c r="G415" s="241">
        <f t="shared" si="6"/>
        <v>0</v>
      </c>
    </row>
    <row r="416" spans="2:7" hidden="1" outlineLevel="1">
      <c r="B416" s="205"/>
      <c r="C416" s="38"/>
      <c r="D416" s="39"/>
      <c r="E416" s="39"/>
      <c r="F416" s="148"/>
      <c r="G416" s="241">
        <f t="shared" si="6"/>
        <v>0</v>
      </c>
    </row>
    <row r="417" spans="2:7" hidden="1" outlineLevel="1">
      <c r="B417" s="205"/>
      <c r="C417" s="38"/>
      <c r="D417" s="39"/>
      <c r="E417" s="39"/>
      <c r="F417" s="148"/>
      <c r="G417" s="241">
        <f t="shared" si="6"/>
        <v>0</v>
      </c>
    </row>
    <row r="418" spans="2:7" hidden="1" outlineLevel="1">
      <c r="B418" s="205"/>
      <c r="C418" s="38"/>
      <c r="D418" s="39"/>
      <c r="E418" s="39"/>
      <c r="F418" s="148"/>
      <c r="G418" s="241">
        <f t="shared" si="6"/>
        <v>0</v>
      </c>
    </row>
    <row r="419" spans="2:7" hidden="1" outlineLevel="1">
      <c r="B419" s="205"/>
      <c r="C419" s="38"/>
      <c r="D419" s="39"/>
      <c r="E419" s="39"/>
      <c r="F419" s="148"/>
      <c r="G419" s="241">
        <f t="shared" si="6"/>
        <v>0</v>
      </c>
    </row>
    <row r="420" spans="2:7" hidden="1" outlineLevel="1">
      <c r="B420" s="205"/>
      <c r="C420" s="38"/>
      <c r="D420" s="39"/>
      <c r="E420" s="39"/>
      <c r="F420" s="148"/>
      <c r="G420" s="241">
        <f t="shared" si="6"/>
        <v>0</v>
      </c>
    </row>
    <row r="421" spans="2:7" hidden="1" outlineLevel="1">
      <c r="B421" s="205"/>
      <c r="C421" s="38"/>
      <c r="D421" s="39"/>
      <c r="E421" s="39"/>
      <c r="F421" s="148"/>
      <c r="G421" s="241">
        <f t="shared" si="6"/>
        <v>0</v>
      </c>
    </row>
    <row r="422" spans="2:7" hidden="1" outlineLevel="1">
      <c r="B422" s="205"/>
      <c r="C422" s="38"/>
      <c r="D422" s="39"/>
      <c r="E422" s="39"/>
      <c r="F422" s="148"/>
      <c r="G422" s="241">
        <f t="shared" si="6"/>
        <v>0</v>
      </c>
    </row>
    <row r="423" spans="2:7" hidden="1" outlineLevel="1">
      <c r="B423" s="205"/>
      <c r="C423" s="38"/>
      <c r="D423" s="39"/>
      <c r="E423" s="39"/>
      <c r="F423" s="148"/>
      <c r="G423" s="241">
        <f t="shared" si="6"/>
        <v>0</v>
      </c>
    </row>
    <row r="424" spans="2:7" hidden="1" outlineLevel="1">
      <c r="B424" s="205"/>
      <c r="C424" s="38"/>
      <c r="D424" s="39"/>
      <c r="E424" s="39"/>
      <c r="F424" s="148"/>
      <c r="G424" s="241">
        <f t="shared" si="6"/>
        <v>0</v>
      </c>
    </row>
    <row r="425" spans="2:7" hidden="1" outlineLevel="1">
      <c r="B425" s="205"/>
      <c r="C425" s="38"/>
      <c r="D425" s="39"/>
      <c r="E425" s="39"/>
      <c r="F425" s="148"/>
      <c r="G425" s="241">
        <f t="shared" si="6"/>
        <v>0</v>
      </c>
    </row>
    <row r="426" spans="2:7" hidden="1" outlineLevel="1">
      <c r="B426" s="205"/>
      <c r="C426" s="38"/>
      <c r="D426" s="39"/>
      <c r="E426" s="39"/>
      <c r="F426" s="148"/>
      <c r="G426" s="241">
        <f t="shared" si="6"/>
        <v>0</v>
      </c>
    </row>
    <row r="427" spans="2:7" hidden="1" outlineLevel="1">
      <c r="B427" s="205"/>
      <c r="C427" s="38"/>
      <c r="D427" s="39"/>
      <c r="E427" s="39"/>
      <c r="F427" s="148"/>
      <c r="G427" s="241">
        <f t="shared" si="6"/>
        <v>0</v>
      </c>
    </row>
    <row r="428" spans="2:7" hidden="1" outlineLevel="1">
      <c r="B428" s="205"/>
      <c r="C428" s="38"/>
      <c r="D428" s="39"/>
      <c r="E428" s="39"/>
      <c r="F428" s="148"/>
      <c r="G428" s="241">
        <f t="shared" si="6"/>
        <v>0</v>
      </c>
    </row>
    <row r="429" spans="2:7" hidden="1" outlineLevel="1">
      <c r="B429" s="205"/>
      <c r="C429" s="38"/>
      <c r="D429" s="39"/>
      <c r="E429" s="39"/>
      <c r="F429" s="148"/>
      <c r="G429" s="241">
        <f t="shared" si="6"/>
        <v>0</v>
      </c>
    </row>
    <row r="430" spans="2:7" hidden="1" outlineLevel="1">
      <c r="B430" s="205"/>
      <c r="C430" s="38"/>
      <c r="D430" s="39"/>
      <c r="E430" s="39"/>
      <c r="F430" s="148"/>
      <c r="G430" s="241">
        <f t="shared" si="6"/>
        <v>0</v>
      </c>
    </row>
    <row r="431" spans="2:7" hidden="1" outlineLevel="1">
      <c r="B431" s="205"/>
      <c r="C431" s="38"/>
      <c r="D431" s="39"/>
      <c r="E431" s="39"/>
      <c r="F431" s="148"/>
      <c r="G431" s="241">
        <f t="shared" si="6"/>
        <v>0</v>
      </c>
    </row>
    <row r="432" spans="2:7" hidden="1" outlineLevel="1">
      <c r="B432" s="205"/>
      <c r="C432" s="38"/>
      <c r="D432" s="39"/>
      <c r="E432" s="39"/>
      <c r="F432" s="148"/>
      <c r="G432" s="241">
        <f t="shared" si="6"/>
        <v>0</v>
      </c>
    </row>
    <row r="433" spans="2:7" hidden="1" outlineLevel="1">
      <c r="B433" s="205"/>
      <c r="C433" s="38"/>
      <c r="D433" s="39"/>
      <c r="E433" s="39"/>
      <c r="F433" s="148"/>
      <c r="G433" s="241">
        <f t="shared" si="6"/>
        <v>0</v>
      </c>
    </row>
    <row r="434" spans="2:7" hidden="1" outlineLevel="1">
      <c r="B434" s="205"/>
      <c r="C434" s="38"/>
      <c r="D434" s="39"/>
      <c r="E434" s="39"/>
      <c r="F434" s="148"/>
      <c r="G434" s="241">
        <f t="shared" si="6"/>
        <v>0</v>
      </c>
    </row>
    <row r="435" spans="2:7" hidden="1" outlineLevel="1">
      <c r="B435" s="205"/>
      <c r="C435" s="38"/>
      <c r="D435" s="39"/>
      <c r="E435" s="39"/>
      <c r="F435" s="148"/>
      <c r="G435" s="241">
        <f t="shared" si="6"/>
        <v>0</v>
      </c>
    </row>
    <row r="436" spans="2:7" hidden="1" outlineLevel="1">
      <c r="B436" s="205"/>
      <c r="C436" s="38"/>
      <c r="D436" s="39"/>
      <c r="E436" s="39"/>
      <c r="F436" s="148"/>
      <c r="G436" s="241">
        <f t="shared" si="6"/>
        <v>0</v>
      </c>
    </row>
    <row r="437" spans="2:7" hidden="1" outlineLevel="1">
      <c r="B437" s="205"/>
      <c r="C437" s="38"/>
      <c r="D437" s="39"/>
      <c r="E437" s="39"/>
      <c r="F437" s="148"/>
      <c r="G437" s="241">
        <f t="shared" si="6"/>
        <v>0</v>
      </c>
    </row>
    <row r="438" spans="2:7" hidden="1" outlineLevel="1">
      <c r="B438" s="205"/>
      <c r="C438" s="38"/>
      <c r="D438" s="39"/>
      <c r="E438" s="39"/>
      <c r="F438" s="148"/>
      <c r="G438" s="241">
        <f t="shared" si="6"/>
        <v>0</v>
      </c>
    </row>
    <row r="439" spans="2:7" hidden="1" outlineLevel="1">
      <c r="B439" s="205"/>
      <c r="C439" s="38"/>
      <c r="D439" s="39"/>
      <c r="E439" s="39"/>
      <c r="F439" s="148"/>
      <c r="G439" s="241">
        <f t="shared" si="6"/>
        <v>0</v>
      </c>
    </row>
    <row r="440" spans="2:7" hidden="1" outlineLevel="1">
      <c r="B440" s="205"/>
      <c r="C440" s="38"/>
      <c r="D440" s="39"/>
      <c r="E440" s="39"/>
      <c r="F440" s="148"/>
      <c r="G440" s="241">
        <f t="shared" si="6"/>
        <v>0</v>
      </c>
    </row>
    <row r="441" spans="2:7" hidden="1" outlineLevel="1">
      <c r="B441" s="205"/>
      <c r="C441" s="38"/>
      <c r="D441" s="39"/>
      <c r="E441" s="39"/>
      <c r="F441" s="148"/>
      <c r="G441" s="241">
        <f t="shared" si="6"/>
        <v>0</v>
      </c>
    </row>
    <row r="442" spans="2:7" hidden="1" outlineLevel="1">
      <c r="B442" s="205"/>
      <c r="C442" s="38"/>
      <c r="D442" s="39"/>
      <c r="E442" s="39"/>
      <c r="F442" s="148"/>
      <c r="G442" s="241">
        <f t="shared" si="6"/>
        <v>0</v>
      </c>
    </row>
    <row r="443" spans="2:7" hidden="1" outlineLevel="1">
      <c r="B443" s="205"/>
      <c r="C443" s="38"/>
      <c r="D443" s="39"/>
      <c r="E443" s="39"/>
      <c r="F443" s="148"/>
      <c r="G443" s="241">
        <f t="shared" si="6"/>
        <v>0</v>
      </c>
    </row>
    <row r="444" spans="2:7" hidden="1" outlineLevel="1">
      <c r="B444" s="205"/>
      <c r="C444" s="38"/>
      <c r="D444" s="39"/>
      <c r="E444" s="39"/>
      <c r="F444" s="148"/>
      <c r="G444" s="241">
        <f t="shared" si="6"/>
        <v>0</v>
      </c>
    </row>
    <row r="445" spans="2:7" hidden="1" outlineLevel="1">
      <c r="B445" s="205"/>
      <c r="C445" s="38"/>
      <c r="D445" s="39"/>
      <c r="E445" s="39"/>
      <c r="F445" s="148"/>
      <c r="G445" s="241">
        <f t="shared" si="6"/>
        <v>0</v>
      </c>
    </row>
    <row r="446" spans="2:7" hidden="1" outlineLevel="1">
      <c r="B446" s="205"/>
      <c r="C446" s="38"/>
      <c r="D446" s="39"/>
      <c r="E446" s="39"/>
      <c r="F446" s="148"/>
      <c r="G446" s="241">
        <f t="shared" si="6"/>
        <v>0</v>
      </c>
    </row>
    <row r="447" spans="2:7" hidden="1" outlineLevel="1">
      <c r="B447" s="205"/>
      <c r="C447" s="38"/>
      <c r="D447" s="39"/>
      <c r="E447" s="39"/>
      <c r="F447" s="148"/>
      <c r="G447" s="241">
        <f t="shared" si="6"/>
        <v>0</v>
      </c>
    </row>
    <row r="448" spans="2:7" hidden="1" outlineLevel="1">
      <c r="B448" s="205"/>
      <c r="C448" s="38"/>
      <c r="D448" s="39"/>
      <c r="E448" s="39"/>
      <c r="F448" s="148"/>
      <c r="G448" s="241">
        <f t="shared" si="6"/>
        <v>0</v>
      </c>
    </row>
    <row r="449" spans="2:7" hidden="1" outlineLevel="1">
      <c r="B449" s="205"/>
      <c r="C449" s="38"/>
      <c r="D449" s="39"/>
      <c r="E449" s="39"/>
      <c r="F449" s="148"/>
      <c r="G449" s="241">
        <f t="shared" si="6"/>
        <v>0</v>
      </c>
    </row>
    <row r="450" spans="2:7" hidden="1" outlineLevel="1">
      <c r="B450" s="205"/>
      <c r="C450" s="38"/>
      <c r="D450" s="39"/>
      <c r="E450" s="39"/>
      <c r="F450" s="148"/>
      <c r="G450" s="241">
        <f t="shared" si="6"/>
        <v>0</v>
      </c>
    </row>
    <row r="451" spans="2:7" hidden="1" outlineLevel="1">
      <c r="B451" s="205"/>
      <c r="C451" s="38"/>
      <c r="D451" s="39"/>
      <c r="E451" s="39"/>
      <c r="F451" s="148"/>
      <c r="G451" s="241">
        <f t="shared" si="6"/>
        <v>0</v>
      </c>
    </row>
    <row r="452" spans="2:7" hidden="1" outlineLevel="1">
      <c r="B452" s="205"/>
      <c r="C452" s="38"/>
      <c r="D452" s="39"/>
      <c r="E452" s="39"/>
      <c r="F452" s="148"/>
      <c r="G452" s="241">
        <f t="shared" si="6"/>
        <v>0</v>
      </c>
    </row>
    <row r="453" spans="2:7" hidden="1" outlineLevel="1">
      <c r="B453" s="205"/>
      <c r="C453" s="38"/>
      <c r="D453" s="39"/>
      <c r="E453" s="39"/>
      <c r="F453" s="148"/>
      <c r="G453" s="241">
        <f t="shared" si="6"/>
        <v>0</v>
      </c>
    </row>
    <row r="454" spans="2:7" hidden="1" outlineLevel="1">
      <c r="B454" s="205"/>
      <c r="C454" s="38"/>
      <c r="D454" s="39"/>
      <c r="E454" s="39"/>
      <c r="F454" s="148"/>
      <c r="G454" s="241">
        <f t="shared" si="6"/>
        <v>0</v>
      </c>
    </row>
    <row r="455" spans="2:7" hidden="1" outlineLevel="1">
      <c r="B455" s="205"/>
      <c r="C455" s="38"/>
      <c r="D455" s="39"/>
      <c r="E455" s="39"/>
      <c r="F455" s="148"/>
      <c r="G455" s="241">
        <f t="shared" si="6"/>
        <v>0</v>
      </c>
    </row>
    <row r="456" spans="2:7" hidden="1" outlineLevel="1">
      <c r="B456" s="205"/>
      <c r="C456" s="38"/>
      <c r="D456" s="39"/>
      <c r="E456" s="39"/>
      <c r="F456" s="148"/>
      <c r="G456" s="241">
        <f t="shared" si="6"/>
        <v>0</v>
      </c>
    </row>
    <row r="457" spans="2:7" hidden="1" outlineLevel="1">
      <c r="B457" s="205"/>
      <c r="C457" s="38"/>
      <c r="D457" s="39"/>
      <c r="E457" s="39"/>
      <c r="F457" s="148"/>
      <c r="G457" s="241">
        <f t="shared" si="6"/>
        <v>0</v>
      </c>
    </row>
    <row r="458" spans="2:7" hidden="1" outlineLevel="1">
      <c r="B458" s="205"/>
      <c r="C458" s="38"/>
      <c r="D458" s="39"/>
      <c r="E458" s="39"/>
      <c r="F458" s="148"/>
      <c r="G458" s="241">
        <f t="shared" si="6"/>
        <v>0</v>
      </c>
    </row>
    <row r="459" spans="2:7" hidden="1" outlineLevel="1">
      <c r="B459" s="205"/>
      <c r="C459" s="38"/>
      <c r="D459" s="39"/>
      <c r="E459" s="39"/>
      <c r="F459" s="148"/>
      <c r="G459" s="241">
        <f t="shared" si="6"/>
        <v>0</v>
      </c>
    </row>
    <row r="460" spans="2:7" hidden="1" outlineLevel="1">
      <c r="B460" s="205"/>
      <c r="C460" s="38"/>
      <c r="D460" s="39"/>
      <c r="E460" s="39"/>
      <c r="F460" s="148"/>
      <c r="G460" s="241">
        <f t="shared" si="6"/>
        <v>0</v>
      </c>
    </row>
    <row r="461" spans="2:7" hidden="1" outlineLevel="1">
      <c r="B461" s="205"/>
      <c r="C461" s="38"/>
      <c r="D461" s="39"/>
      <c r="E461" s="39"/>
      <c r="F461" s="148"/>
      <c r="G461" s="241">
        <f t="shared" si="6"/>
        <v>0</v>
      </c>
    </row>
    <row r="462" spans="2:7" hidden="1" outlineLevel="1">
      <c r="B462" s="205"/>
      <c r="C462" s="38"/>
      <c r="D462" s="39"/>
      <c r="E462" s="39"/>
      <c r="F462" s="148"/>
      <c r="G462" s="241">
        <f t="shared" si="6"/>
        <v>0</v>
      </c>
    </row>
    <row r="463" spans="2:7" hidden="1" outlineLevel="1">
      <c r="B463" s="205"/>
      <c r="C463" s="38"/>
      <c r="D463" s="39"/>
      <c r="E463" s="39"/>
      <c r="F463" s="148"/>
      <c r="G463" s="241">
        <f t="shared" si="6"/>
        <v>0</v>
      </c>
    </row>
    <row r="464" spans="2:7" hidden="1" outlineLevel="1">
      <c r="B464" s="205"/>
      <c r="C464" s="38"/>
      <c r="D464" s="39"/>
      <c r="E464" s="39"/>
      <c r="F464" s="148"/>
      <c r="G464" s="241">
        <f t="shared" si="6"/>
        <v>0</v>
      </c>
    </row>
    <row r="465" spans="2:7" hidden="1" outlineLevel="1">
      <c r="B465" s="205"/>
      <c r="C465" s="38"/>
      <c r="D465" s="39"/>
      <c r="E465" s="39"/>
      <c r="F465" s="148"/>
      <c r="G465" s="241">
        <f t="shared" ref="G465:G511" si="7">+IF(D465*E465=0,F465*430000,D465*E465)</f>
        <v>0</v>
      </c>
    </row>
    <row r="466" spans="2:7" hidden="1" outlineLevel="1">
      <c r="B466" s="205"/>
      <c r="C466" s="38"/>
      <c r="D466" s="39"/>
      <c r="E466" s="39"/>
      <c r="F466" s="148"/>
      <c r="G466" s="241">
        <f t="shared" si="7"/>
        <v>0</v>
      </c>
    </row>
    <row r="467" spans="2:7" hidden="1" outlineLevel="1">
      <c r="B467" s="205"/>
      <c r="C467" s="38"/>
      <c r="D467" s="39"/>
      <c r="E467" s="39"/>
      <c r="F467" s="148"/>
      <c r="G467" s="241">
        <f t="shared" si="7"/>
        <v>0</v>
      </c>
    </row>
    <row r="468" spans="2:7" hidden="1" outlineLevel="1">
      <c r="B468" s="205"/>
      <c r="C468" s="38"/>
      <c r="D468" s="39"/>
      <c r="E468" s="39"/>
      <c r="F468" s="148"/>
      <c r="G468" s="241">
        <f t="shared" si="7"/>
        <v>0</v>
      </c>
    </row>
    <row r="469" spans="2:7" hidden="1" outlineLevel="1">
      <c r="B469" s="205"/>
      <c r="C469" s="38"/>
      <c r="D469" s="39"/>
      <c r="E469" s="39"/>
      <c r="F469" s="148"/>
      <c r="G469" s="241">
        <f t="shared" si="7"/>
        <v>0</v>
      </c>
    </row>
    <row r="470" spans="2:7" hidden="1" outlineLevel="1">
      <c r="B470" s="205"/>
      <c r="C470" s="38"/>
      <c r="D470" s="39"/>
      <c r="E470" s="39"/>
      <c r="F470" s="148"/>
      <c r="G470" s="241">
        <f t="shared" si="7"/>
        <v>0</v>
      </c>
    </row>
    <row r="471" spans="2:7" hidden="1" outlineLevel="1">
      <c r="B471" s="205"/>
      <c r="C471" s="38"/>
      <c r="D471" s="39"/>
      <c r="E471" s="39"/>
      <c r="F471" s="148"/>
      <c r="G471" s="241">
        <f t="shared" si="7"/>
        <v>0</v>
      </c>
    </row>
    <row r="472" spans="2:7" hidden="1" outlineLevel="1">
      <c r="B472" s="205"/>
      <c r="C472" s="38"/>
      <c r="D472" s="39"/>
      <c r="E472" s="39"/>
      <c r="F472" s="148"/>
      <c r="G472" s="241">
        <f t="shared" si="7"/>
        <v>0</v>
      </c>
    </row>
    <row r="473" spans="2:7" hidden="1" outlineLevel="1">
      <c r="B473" s="205"/>
      <c r="C473" s="38"/>
      <c r="D473" s="39"/>
      <c r="E473" s="39"/>
      <c r="F473" s="148"/>
      <c r="G473" s="241">
        <f t="shared" si="7"/>
        <v>0</v>
      </c>
    </row>
    <row r="474" spans="2:7" hidden="1" outlineLevel="1">
      <c r="B474" s="205"/>
      <c r="C474" s="38"/>
      <c r="D474" s="39"/>
      <c r="E474" s="39"/>
      <c r="F474" s="148"/>
      <c r="G474" s="241">
        <f t="shared" si="7"/>
        <v>0</v>
      </c>
    </row>
    <row r="475" spans="2:7" hidden="1" outlineLevel="1">
      <c r="B475" s="205"/>
      <c r="C475" s="38"/>
      <c r="D475" s="39"/>
      <c r="E475" s="39"/>
      <c r="F475" s="148"/>
      <c r="G475" s="241">
        <f t="shared" si="7"/>
        <v>0</v>
      </c>
    </row>
    <row r="476" spans="2:7" hidden="1" outlineLevel="1">
      <c r="B476" s="205"/>
      <c r="C476" s="38"/>
      <c r="D476" s="39"/>
      <c r="E476" s="39"/>
      <c r="F476" s="148"/>
      <c r="G476" s="241">
        <f t="shared" si="7"/>
        <v>0</v>
      </c>
    </row>
    <row r="477" spans="2:7" hidden="1" outlineLevel="1">
      <c r="B477" s="205"/>
      <c r="C477" s="38"/>
      <c r="D477" s="39"/>
      <c r="E477" s="39"/>
      <c r="F477" s="148"/>
      <c r="G477" s="241">
        <f t="shared" si="7"/>
        <v>0</v>
      </c>
    </row>
    <row r="478" spans="2:7" hidden="1" outlineLevel="1">
      <c r="B478" s="205"/>
      <c r="C478" s="38"/>
      <c r="D478" s="39"/>
      <c r="E478" s="39"/>
      <c r="F478" s="148"/>
      <c r="G478" s="241">
        <f t="shared" si="7"/>
        <v>0</v>
      </c>
    </row>
    <row r="479" spans="2:7" hidden="1" outlineLevel="1">
      <c r="B479" s="205"/>
      <c r="C479" s="38"/>
      <c r="D479" s="39"/>
      <c r="E479" s="39"/>
      <c r="F479" s="148"/>
      <c r="G479" s="241">
        <f t="shared" si="7"/>
        <v>0</v>
      </c>
    </row>
    <row r="480" spans="2:7" hidden="1" outlineLevel="1">
      <c r="B480" s="205"/>
      <c r="C480" s="38"/>
      <c r="D480" s="39"/>
      <c r="E480" s="39"/>
      <c r="F480" s="148"/>
      <c r="G480" s="241">
        <f t="shared" si="7"/>
        <v>0</v>
      </c>
    </row>
    <row r="481" spans="2:7" hidden="1" outlineLevel="1">
      <c r="B481" s="205"/>
      <c r="C481" s="38"/>
      <c r="D481" s="39"/>
      <c r="E481" s="39"/>
      <c r="F481" s="148"/>
      <c r="G481" s="241">
        <f t="shared" si="7"/>
        <v>0</v>
      </c>
    </row>
    <row r="482" spans="2:7" hidden="1" outlineLevel="1">
      <c r="B482" s="205"/>
      <c r="C482" s="38"/>
      <c r="D482" s="39"/>
      <c r="E482" s="39"/>
      <c r="F482" s="148"/>
      <c r="G482" s="241">
        <f t="shared" si="7"/>
        <v>0</v>
      </c>
    </row>
    <row r="483" spans="2:7" hidden="1" outlineLevel="1">
      <c r="B483" s="205"/>
      <c r="C483" s="38"/>
      <c r="D483" s="39"/>
      <c r="E483" s="39"/>
      <c r="F483" s="148"/>
      <c r="G483" s="241">
        <f t="shared" si="7"/>
        <v>0</v>
      </c>
    </row>
    <row r="484" spans="2:7" hidden="1" outlineLevel="1">
      <c r="B484" s="205"/>
      <c r="C484" s="38"/>
      <c r="D484" s="39"/>
      <c r="E484" s="39"/>
      <c r="F484" s="148"/>
      <c r="G484" s="241">
        <f t="shared" si="7"/>
        <v>0</v>
      </c>
    </row>
    <row r="485" spans="2:7" hidden="1" outlineLevel="1">
      <c r="B485" s="205"/>
      <c r="C485" s="38"/>
      <c r="D485" s="39"/>
      <c r="E485" s="39"/>
      <c r="F485" s="148"/>
      <c r="G485" s="241">
        <f t="shared" si="7"/>
        <v>0</v>
      </c>
    </row>
    <row r="486" spans="2:7" hidden="1" outlineLevel="1">
      <c r="B486" s="205"/>
      <c r="C486" s="38"/>
      <c r="D486" s="39"/>
      <c r="E486" s="39"/>
      <c r="F486" s="148"/>
      <c r="G486" s="241">
        <f t="shared" si="7"/>
        <v>0</v>
      </c>
    </row>
    <row r="487" spans="2:7" hidden="1" outlineLevel="1">
      <c r="B487" s="205"/>
      <c r="C487" s="38"/>
      <c r="D487" s="39"/>
      <c r="E487" s="39"/>
      <c r="F487" s="148"/>
      <c r="G487" s="241">
        <f t="shared" si="7"/>
        <v>0</v>
      </c>
    </row>
    <row r="488" spans="2:7" hidden="1" outlineLevel="1">
      <c r="B488" s="205"/>
      <c r="C488" s="38"/>
      <c r="D488" s="39"/>
      <c r="E488" s="39"/>
      <c r="F488" s="148"/>
      <c r="G488" s="241">
        <f t="shared" si="7"/>
        <v>0</v>
      </c>
    </row>
    <row r="489" spans="2:7" hidden="1" outlineLevel="1">
      <c r="B489" s="205"/>
      <c r="C489" s="38"/>
      <c r="D489" s="39"/>
      <c r="E489" s="39"/>
      <c r="F489" s="148"/>
      <c r="G489" s="241">
        <f t="shared" si="7"/>
        <v>0</v>
      </c>
    </row>
    <row r="490" spans="2:7" hidden="1" outlineLevel="1">
      <c r="B490" s="205"/>
      <c r="C490" s="38"/>
      <c r="D490" s="39"/>
      <c r="E490" s="39"/>
      <c r="F490" s="148"/>
      <c r="G490" s="241">
        <f t="shared" si="7"/>
        <v>0</v>
      </c>
    </row>
    <row r="491" spans="2:7" hidden="1" outlineLevel="1">
      <c r="B491" s="205"/>
      <c r="C491" s="38"/>
      <c r="D491" s="39"/>
      <c r="E491" s="39"/>
      <c r="F491" s="148"/>
      <c r="G491" s="241">
        <f t="shared" si="7"/>
        <v>0</v>
      </c>
    </row>
    <row r="492" spans="2:7" hidden="1" outlineLevel="1">
      <c r="B492" s="205"/>
      <c r="C492" s="38"/>
      <c r="D492" s="39"/>
      <c r="E492" s="39"/>
      <c r="F492" s="148"/>
      <c r="G492" s="241">
        <f t="shared" si="7"/>
        <v>0</v>
      </c>
    </row>
    <row r="493" spans="2:7" hidden="1" outlineLevel="1">
      <c r="B493" s="205"/>
      <c r="C493" s="38"/>
      <c r="D493" s="39"/>
      <c r="E493" s="39"/>
      <c r="F493" s="148"/>
      <c r="G493" s="241">
        <f t="shared" si="7"/>
        <v>0</v>
      </c>
    </row>
    <row r="494" spans="2:7" hidden="1" outlineLevel="1">
      <c r="B494" s="205"/>
      <c r="C494" s="38"/>
      <c r="D494" s="39"/>
      <c r="E494" s="39"/>
      <c r="F494" s="148"/>
      <c r="G494" s="241">
        <f t="shared" si="7"/>
        <v>0</v>
      </c>
    </row>
    <row r="495" spans="2:7" hidden="1" outlineLevel="1">
      <c r="B495" s="205"/>
      <c r="C495" s="38"/>
      <c r="D495" s="39"/>
      <c r="E495" s="39"/>
      <c r="F495" s="148"/>
      <c r="G495" s="241">
        <f t="shared" si="7"/>
        <v>0</v>
      </c>
    </row>
    <row r="496" spans="2:7" hidden="1" outlineLevel="1">
      <c r="B496" s="205"/>
      <c r="C496" s="38"/>
      <c r="D496" s="39"/>
      <c r="E496" s="39"/>
      <c r="F496" s="148"/>
      <c r="G496" s="241">
        <f t="shared" si="7"/>
        <v>0</v>
      </c>
    </row>
    <row r="497" spans="2:7" hidden="1" outlineLevel="1">
      <c r="B497" s="205"/>
      <c r="C497" s="38"/>
      <c r="D497" s="39"/>
      <c r="E497" s="39"/>
      <c r="F497" s="148"/>
      <c r="G497" s="241">
        <f t="shared" si="7"/>
        <v>0</v>
      </c>
    </row>
    <row r="498" spans="2:7" hidden="1" outlineLevel="1">
      <c r="B498" s="205"/>
      <c r="C498" s="38"/>
      <c r="D498" s="39"/>
      <c r="E498" s="39"/>
      <c r="F498" s="148"/>
      <c r="G498" s="241">
        <f t="shared" si="7"/>
        <v>0</v>
      </c>
    </row>
    <row r="499" spans="2:7" hidden="1" outlineLevel="1">
      <c r="B499" s="205"/>
      <c r="C499" s="38"/>
      <c r="D499" s="39"/>
      <c r="E499" s="39"/>
      <c r="F499" s="148"/>
      <c r="G499" s="241">
        <f t="shared" si="7"/>
        <v>0</v>
      </c>
    </row>
    <row r="500" spans="2:7" hidden="1" outlineLevel="1">
      <c r="B500" s="205"/>
      <c r="C500" s="38"/>
      <c r="D500" s="39"/>
      <c r="E500" s="39"/>
      <c r="F500" s="148"/>
      <c r="G500" s="241">
        <f t="shared" si="7"/>
        <v>0</v>
      </c>
    </row>
    <row r="501" spans="2:7" hidden="1" outlineLevel="1">
      <c r="B501" s="205"/>
      <c r="C501" s="38"/>
      <c r="D501" s="39"/>
      <c r="E501" s="39"/>
      <c r="F501" s="148"/>
      <c r="G501" s="241">
        <f t="shared" si="7"/>
        <v>0</v>
      </c>
    </row>
    <row r="502" spans="2:7" hidden="1" outlineLevel="1">
      <c r="B502" s="205"/>
      <c r="C502" s="38"/>
      <c r="D502" s="39"/>
      <c r="E502" s="39"/>
      <c r="F502" s="148"/>
      <c r="G502" s="241">
        <f t="shared" si="7"/>
        <v>0</v>
      </c>
    </row>
    <row r="503" spans="2:7" hidden="1" outlineLevel="1">
      <c r="B503" s="205"/>
      <c r="C503" s="38"/>
      <c r="D503" s="39"/>
      <c r="E503" s="39"/>
      <c r="F503" s="148"/>
      <c r="G503" s="241">
        <f t="shared" si="7"/>
        <v>0</v>
      </c>
    </row>
    <row r="504" spans="2:7" hidden="1" outlineLevel="1">
      <c r="B504" s="205"/>
      <c r="C504" s="38"/>
      <c r="D504" s="39"/>
      <c r="E504" s="39"/>
      <c r="F504" s="148"/>
      <c r="G504" s="241">
        <f t="shared" si="7"/>
        <v>0</v>
      </c>
    </row>
    <row r="505" spans="2:7" hidden="1" outlineLevel="1">
      <c r="B505" s="205"/>
      <c r="C505" s="38"/>
      <c r="D505" s="39"/>
      <c r="E505" s="39"/>
      <c r="F505" s="148"/>
      <c r="G505" s="241">
        <f t="shared" si="7"/>
        <v>0</v>
      </c>
    </row>
    <row r="506" spans="2:7" hidden="1" outlineLevel="1">
      <c r="B506" s="205"/>
      <c r="C506" s="38"/>
      <c r="D506" s="39"/>
      <c r="E506" s="39"/>
      <c r="F506" s="148"/>
      <c r="G506" s="241">
        <f t="shared" si="7"/>
        <v>0</v>
      </c>
    </row>
    <row r="507" spans="2:7" hidden="1" outlineLevel="1">
      <c r="B507" s="205"/>
      <c r="C507" s="38"/>
      <c r="D507" s="39"/>
      <c r="E507" s="39"/>
      <c r="F507" s="148"/>
      <c r="G507" s="241">
        <f t="shared" si="7"/>
        <v>0</v>
      </c>
    </row>
    <row r="508" spans="2:7" hidden="1" outlineLevel="1">
      <c r="B508" s="205"/>
      <c r="C508" s="38"/>
      <c r="D508" s="39"/>
      <c r="E508" s="39"/>
      <c r="F508" s="148"/>
      <c r="G508" s="241">
        <f t="shared" si="7"/>
        <v>0</v>
      </c>
    </row>
    <row r="509" spans="2:7" hidden="1" outlineLevel="1" collapsed="1">
      <c r="B509" s="205"/>
      <c r="C509" s="38"/>
      <c r="D509" s="39"/>
      <c r="E509" s="39"/>
      <c r="F509" s="148"/>
      <c r="G509" s="241">
        <f t="shared" si="7"/>
        <v>0</v>
      </c>
    </row>
    <row r="510" spans="2:7" hidden="1" outlineLevel="1">
      <c r="B510" s="205"/>
      <c r="C510" s="38"/>
      <c r="D510" s="39"/>
      <c r="E510" s="39"/>
      <c r="F510" s="148"/>
      <c r="G510" s="241">
        <f t="shared" si="7"/>
        <v>0</v>
      </c>
    </row>
    <row r="511" spans="2:7" hidden="1" outlineLevel="1">
      <c r="B511" s="205"/>
      <c r="C511" s="38"/>
      <c r="D511" s="39"/>
      <c r="E511" s="39"/>
      <c r="F511" s="148"/>
      <c r="G511" s="241">
        <f t="shared" si="7"/>
        <v>0</v>
      </c>
    </row>
    <row r="512" spans="2:7" collapsed="1"/>
  </sheetData>
  <sheetProtection sheet="1" formatCells="0" formatColumns="0" formatRows="0" insertColumns="0" insertRows="0" deleteColumns="0" deleteRows="0" autoFilter="0"/>
  <dataValidations count="2">
    <dataValidation showInputMessage="1" showErrorMessage="1" sqref="G2" xr:uid="{00000000-0002-0000-0200-000000000000}"/>
    <dataValidation type="decimal" operator="greaterThanOrEqual" allowBlank="1" showInputMessage="1" showErrorMessage="1" sqref="G8 D15:F512" xr:uid="{00000000-0002-0000-0200-000001000000}">
      <formula1>0</formula1>
    </dataValidation>
  </dataValidations>
  <pageMargins left="0.23622047244094491" right="0.23622047244094491" top="0.74803149606299213" bottom="0.74803149606299213" header="0.31496062992125984" footer="0.31496062992125984"/>
  <pageSetup paperSize="9" scale="73" fitToHeight="0" orientation="landscape"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outlinePr summaryBelow="0" summaryRight="0"/>
    <pageSetUpPr fitToPage="1"/>
  </sheetPr>
  <dimension ref="A1:XFC210"/>
  <sheetViews>
    <sheetView topLeftCell="A185" zoomScaleNormal="80" workbookViewId="0">
      <selection activeCell="F198" sqref="F198"/>
    </sheetView>
  </sheetViews>
  <sheetFormatPr defaultColWidth="0" defaultRowHeight="14.25" zeroHeight="1" outlineLevelRow="1" outlineLevelCol="1"/>
  <cols>
    <col min="1" max="1" width="3.875" style="96" customWidth="1"/>
    <col min="2" max="2" width="37.125" style="2" customWidth="1"/>
    <col min="3" max="3" width="20.75" style="2" customWidth="1"/>
    <col min="4" max="4" width="26.75" style="2" customWidth="1"/>
    <col min="5" max="5" width="23.25" style="2" customWidth="1"/>
    <col min="6" max="6" width="26" style="2" customWidth="1"/>
    <col min="7" max="7" width="25.25" style="2" customWidth="1"/>
    <col min="8" max="8" width="30.875" style="2" customWidth="1"/>
    <col min="9" max="9" width="26.875" style="256" customWidth="1"/>
    <col min="10" max="10" width="21.625" style="256" customWidth="1"/>
    <col min="11" max="11" width="34.125" style="2" customWidth="1" collapsed="1"/>
    <col min="12" max="15" width="7.75" style="2" hidden="1" customWidth="1" outlineLevel="1"/>
    <col min="16" max="16" width="7.75" style="255" hidden="1" customWidth="1" outlineLevel="1"/>
    <col min="17" max="17" width="4.375" style="176" hidden="1" customWidth="1" outlineLevel="1"/>
    <col min="18" max="20" width="9" style="62" hidden="1" customWidth="1" outlineLevel="1"/>
    <col min="21" max="21" width="7.75" style="1" customWidth="1"/>
    <col min="22" max="71" width="9" hidden="1"/>
    <col min="72" max="16383" width="3.5" hidden="1"/>
    <col min="16384" max="16384" width="1.125" hidden="1"/>
  </cols>
  <sheetData>
    <row r="1" spans="1:16">
      <c r="B1" s="96"/>
      <c r="C1" s="96"/>
      <c r="D1" s="96"/>
      <c r="E1" s="96"/>
      <c r="F1" s="96"/>
      <c r="G1" s="96"/>
      <c r="H1" s="96"/>
      <c r="I1" s="74"/>
      <c r="J1" s="74"/>
      <c r="K1" s="96"/>
      <c r="L1" s="96"/>
      <c r="M1" s="96"/>
      <c r="N1" s="96"/>
      <c r="O1" s="96"/>
      <c r="P1" s="62"/>
    </row>
    <row r="2" spans="1:16">
      <c r="B2" s="76"/>
      <c r="C2" s="76"/>
      <c r="D2" s="76"/>
      <c r="E2" s="76"/>
      <c r="F2" s="83" t="s">
        <v>7</v>
      </c>
      <c r="G2" s="84" t="str">
        <f>+'Start here (select langage)'!G2</f>
        <v xml:space="preserve">English </v>
      </c>
      <c r="H2" s="96"/>
      <c r="I2" s="74"/>
      <c r="J2" s="74"/>
      <c r="K2" s="96"/>
      <c r="L2" s="96"/>
      <c r="M2" s="96"/>
      <c r="N2" s="96"/>
      <c r="O2" s="96"/>
      <c r="P2" s="62"/>
    </row>
    <row r="3" spans="1:16" ht="23.25">
      <c r="B3" s="75" t="str">
        <f>+HLOOKUP(InputLanguage,LookupList,2,FALSE)</f>
        <v>Nordic Ecolabelling of cleaning services, Gen. 4</v>
      </c>
      <c r="C3" s="76"/>
      <c r="D3" s="76"/>
      <c r="E3" s="76"/>
      <c r="F3" s="76"/>
      <c r="G3" s="76"/>
      <c r="H3" s="87"/>
      <c r="I3" s="73"/>
      <c r="J3" s="73"/>
      <c r="K3" s="87"/>
      <c r="L3" s="87"/>
      <c r="M3" s="87"/>
      <c r="N3" s="87"/>
      <c r="O3" s="87"/>
      <c r="P3" s="62"/>
    </row>
    <row r="4" spans="1:16">
      <c r="B4" s="203" t="str">
        <f>+HLOOKUP(InputLanguage,LookupList,3,FALSE)</f>
        <v>- Documentation related to chemical consumption</v>
      </c>
      <c r="C4" s="87"/>
      <c r="D4" s="87"/>
      <c r="E4" s="87"/>
      <c r="F4" s="87"/>
      <c r="G4" s="76"/>
      <c r="H4" s="87"/>
      <c r="I4" s="73"/>
      <c r="J4" s="73"/>
      <c r="K4" s="87"/>
      <c r="L4" s="87"/>
      <c r="M4" s="87"/>
      <c r="N4" s="87"/>
      <c r="O4" s="87"/>
      <c r="P4" s="62"/>
    </row>
    <row r="5" spans="1:16" ht="42.75">
      <c r="B5" s="193" t="str">
        <f>+HLOOKUP(InputLanguage,LookupList,4,FALSE)</f>
        <v>Please fill in data in the light blue fields for documentation and calculation for chemicals</v>
      </c>
      <c r="C5" s="87"/>
      <c r="D5" s="87"/>
      <c r="E5" s="87"/>
      <c r="F5" s="87"/>
      <c r="G5" s="87"/>
      <c r="H5" s="76"/>
      <c r="I5" s="76"/>
      <c r="J5" s="76"/>
      <c r="K5" s="87"/>
      <c r="L5" s="87"/>
      <c r="M5" s="87"/>
      <c r="N5" s="87"/>
      <c r="O5" s="87"/>
      <c r="P5" s="62"/>
    </row>
    <row r="6" spans="1:16" ht="71.25">
      <c r="A6" s="191"/>
      <c r="B6" s="195" t="str">
        <f>+HLOOKUP(InputLanguage,LookupList,234,FALSE)</f>
        <v>If the chemicals are powders, please state the amount in kilograms. If they are liquids, state the amount in litres. The calculation sheet will take the conversion into account in the calculations.</v>
      </c>
      <c r="C6" s="87"/>
      <c r="D6" s="87"/>
      <c r="E6" s="87"/>
      <c r="F6" s="87"/>
      <c r="G6" s="87"/>
      <c r="H6" s="114"/>
      <c r="I6" s="115"/>
      <c r="J6" s="89"/>
      <c r="K6" s="87"/>
      <c r="L6" s="87"/>
      <c r="M6" s="87"/>
      <c r="N6" s="87"/>
      <c r="O6" s="87"/>
      <c r="P6" s="62"/>
    </row>
    <row r="7" spans="1:16">
      <c r="B7" s="180"/>
      <c r="C7" s="87"/>
      <c r="D7" s="87"/>
      <c r="E7" s="87"/>
      <c r="F7" s="87"/>
      <c r="G7" s="87"/>
      <c r="H7" s="114"/>
      <c r="I7" s="115"/>
      <c r="J7" s="89"/>
      <c r="K7" s="87"/>
      <c r="L7" s="87"/>
      <c r="M7" s="87"/>
      <c r="N7" s="87"/>
      <c r="O7" s="87"/>
      <c r="P7" s="62"/>
    </row>
    <row r="8" spans="1:16">
      <c r="B8" s="76"/>
      <c r="C8" s="87"/>
      <c r="D8" s="87"/>
      <c r="E8" s="87"/>
      <c r="F8" s="87"/>
      <c r="G8" s="87"/>
      <c r="H8" s="114"/>
      <c r="I8" s="115"/>
      <c r="J8" s="89"/>
      <c r="K8" s="87"/>
      <c r="L8" s="87"/>
      <c r="M8" s="87"/>
      <c r="N8" s="87"/>
      <c r="O8" s="87"/>
      <c r="P8" s="62"/>
    </row>
    <row r="9" spans="1:16">
      <c r="B9" s="76"/>
      <c r="C9" s="76" t="str">
        <f>+HLOOKUP(InputLanguage,LookupList,24,FALSE)&amp;":"</f>
        <v>Responsible for purchasing of chemicals:</v>
      </c>
      <c r="D9" s="76"/>
      <c r="E9" s="87"/>
      <c r="F9" s="87"/>
      <c r="G9" s="87"/>
      <c r="H9" s="181"/>
      <c r="I9" s="182"/>
      <c r="J9" s="140"/>
      <c r="K9" s="87"/>
      <c r="L9" s="87"/>
      <c r="M9" s="87"/>
      <c r="N9" s="87"/>
      <c r="O9" s="87"/>
      <c r="P9" s="62"/>
    </row>
    <row r="10" spans="1:16">
      <c r="B10" s="107"/>
      <c r="C10" s="83" t="str">
        <f>+HLOOKUP(InputLanguage,LookupList,25,FALSE)&amp;":"</f>
        <v>Name:</v>
      </c>
      <c r="D10" s="18"/>
      <c r="E10" s="87"/>
      <c r="F10" s="192" t="s">
        <v>11</v>
      </c>
      <c r="G10" s="192" t="s">
        <v>12</v>
      </c>
      <c r="H10" s="192" t="s">
        <v>13</v>
      </c>
      <c r="I10" s="192" t="s">
        <v>14</v>
      </c>
      <c r="J10" s="141"/>
      <c r="K10" s="87"/>
      <c r="L10" s="87"/>
      <c r="M10" s="87"/>
      <c r="N10" s="87"/>
      <c r="O10" s="87"/>
      <c r="P10" s="62"/>
    </row>
    <row r="11" spans="1:16">
      <c r="B11" s="76"/>
      <c r="C11" s="83" t="str">
        <f>+HLOOKUP(InputLanguage,LookupList,26,FALSE)&amp;":"</f>
        <v>Job title:</v>
      </c>
      <c r="D11" s="18"/>
      <c r="E11" s="87"/>
      <c r="F11" s="192" t="s">
        <v>15</v>
      </c>
      <c r="G11" s="192">
        <v>1</v>
      </c>
      <c r="H11" s="192">
        <v>1000</v>
      </c>
      <c r="I11" s="192">
        <v>1000000</v>
      </c>
      <c r="J11" s="142"/>
      <c r="K11" s="87"/>
      <c r="L11" s="87"/>
      <c r="M11" s="87"/>
      <c r="N11" s="87"/>
      <c r="O11" s="87"/>
      <c r="P11" s="62"/>
    </row>
    <row r="12" spans="1:16">
      <c r="B12" s="76"/>
      <c r="C12" s="83" t="str">
        <f>+HLOOKUP(InputLanguage,LookupList,27,FALSE)&amp;":"</f>
        <v>Phone, direct:</v>
      </c>
      <c r="D12" s="19"/>
      <c r="E12" s="87"/>
      <c r="F12" s="192" t="s">
        <v>16</v>
      </c>
      <c r="G12" s="192">
        <v>1E-3</v>
      </c>
      <c r="H12" s="192">
        <v>1</v>
      </c>
      <c r="I12" s="192">
        <v>1000</v>
      </c>
      <c r="J12" s="142"/>
      <c r="K12" s="87"/>
      <c r="L12" s="87"/>
      <c r="M12" s="87"/>
      <c r="N12" s="87"/>
      <c r="O12" s="87"/>
      <c r="P12" s="62"/>
    </row>
    <row r="13" spans="1:16">
      <c r="B13" s="76"/>
      <c r="C13" s="83" t="str">
        <f>+HLOOKUP(InputLanguage,LookupList,28,FALSE)&amp;":"</f>
        <v>E-mail:</v>
      </c>
      <c r="D13" s="20"/>
      <c r="E13" s="87"/>
      <c r="F13" s="192" t="s">
        <v>17</v>
      </c>
      <c r="G13" s="192">
        <v>9.9999999999999995E-7</v>
      </c>
      <c r="H13" s="192">
        <v>1E-3</v>
      </c>
      <c r="I13" s="192">
        <v>1</v>
      </c>
      <c r="J13" s="142"/>
      <c r="K13" s="87"/>
      <c r="L13" s="87"/>
      <c r="M13" s="87"/>
      <c r="N13" s="87"/>
      <c r="O13" s="87"/>
      <c r="P13" s="62"/>
    </row>
    <row r="14" spans="1:16">
      <c r="B14" s="76"/>
      <c r="C14" s="76"/>
      <c r="D14" s="76"/>
      <c r="E14" s="87"/>
      <c r="F14" s="14"/>
      <c r="G14" s="89"/>
      <c r="H14" s="89"/>
      <c r="I14" s="73"/>
      <c r="J14" s="142"/>
      <c r="K14" s="87"/>
      <c r="L14" s="87"/>
      <c r="M14" s="87"/>
      <c r="N14" s="87"/>
      <c r="O14" s="87"/>
      <c r="P14" s="62"/>
    </row>
    <row r="15" spans="1:16" ht="26.25">
      <c r="B15" s="108" t="str">
        <f>+HLOOKUP(InputLanguage,LookupList,8,FALSE)</f>
        <v>Chemicals for cleaning and internal laundering</v>
      </c>
      <c r="C15" s="87"/>
      <c r="D15" s="87"/>
      <c r="E15" s="87"/>
      <c r="F15" s="73"/>
      <c r="G15" s="89"/>
      <c r="H15" s="110"/>
      <c r="I15" s="73"/>
      <c r="J15" s="142"/>
      <c r="K15" s="87"/>
      <c r="L15" s="111" t="str">
        <f>+HLOOKUP(InputLanguage,LookupList,18,FALSE)</f>
        <v>Nordic Ecolabelling, Internal evaluation</v>
      </c>
      <c r="M15" s="87"/>
      <c r="N15" s="87"/>
      <c r="O15" s="87"/>
      <c r="P15" s="62"/>
    </row>
    <row r="16" spans="1:16" ht="51">
      <c r="B16" s="109" t="str">
        <f>+HLOOKUP(InputLanguage,LookupList,12,FALSE)</f>
        <v>Chemical supplier</v>
      </c>
      <c r="C16" s="109" t="str">
        <f>+HLOOKUP(InputLanguage,LookupList,13,FALSE)</f>
        <v>Tradename (product to used in the future)</v>
      </c>
      <c r="D16" s="109" t="str">
        <f>+HLOOKUP(InputLanguage,LookupList,14,FALSE)</f>
        <v>Substitution for (if any) …</v>
      </c>
      <c r="E16" s="109" t="str">
        <f>+HLOOKUP(InputLanguage,LookupList,15,FALSE)</f>
        <v>Function</v>
      </c>
      <c r="F16" s="109" t="s">
        <v>18</v>
      </c>
      <c r="G16" s="109" t="str">
        <f>+HLOOKUP(InputLanguage,LookupList,16,FALSE)</f>
        <v>Insert link to safety data sheet (if product is not ecolabelled)</v>
      </c>
      <c r="H16" s="109" t="str">
        <f>+HLOOKUP(InputLanguage,LookupList,17,FALSE)</f>
        <v>Link to declaration from chemical supplier (if relevant and not ecolabelled)</v>
      </c>
      <c r="I16" s="112" t="str">
        <f>+HLOOKUP(InputLanguage,LookupList,29,FALSE)</f>
        <v>Purchase volume for the period (litres or kg)</v>
      </c>
      <c r="J16" s="112" t="str">
        <f>+HLOOKUP(InputLanguage,LookupList,30,FALSE)</f>
        <v>Ecolabel and licence number (leave blank if not)</v>
      </c>
      <c r="K16" s="112" t="str">
        <f>+HLOOKUP(InputLanguage,LookupList,222,FALSE)</f>
        <v>State if the product is a spray product</v>
      </c>
      <c r="L16" s="113" t="str">
        <f>+HLOOKUP(InputLanguage,LookupList,19,FALSE)</f>
        <v>SDS</v>
      </c>
      <c r="M16" s="113" t="str">
        <f>+HLOOKUP(InputLanguage,LookupList,22,FALSE)</f>
        <v>Appendix 4 from supplier or on list</v>
      </c>
      <c r="N16" s="113" t="str">
        <f>+HLOOKUP(InputLanguage,LookupList,20,FALSE)</f>
        <v>Ecolabelled (mark with "x")</v>
      </c>
      <c r="O16" s="113" t="str">
        <f>+HLOOKUP(InputLanguage,LookupList,21,FALSE)</f>
        <v>Comment</v>
      </c>
      <c r="P16" s="113" t="str">
        <f>+HLOOKUP(InputLanguage,LookupList,31,FALSE)</f>
        <v>Internal reference number</v>
      </c>
    </row>
    <row r="17" spans="1:16" s="293" customFormat="1">
      <c r="A17" s="69"/>
      <c r="B17" s="287" t="s">
        <v>1345</v>
      </c>
      <c r="C17" s="288" t="s">
        <v>1346</v>
      </c>
      <c r="D17" s="288" t="s">
        <v>1347</v>
      </c>
      <c r="E17" s="288" t="s">
        <v>1348</v>
      </c>
      <c r="F17" s="289" t="s">
        <v>1375</v>
      </c>
      <c r="G17" s="288" t="s">
        <v>1350</v>
      </c>
      <c r="H17" s="288" t="s">
        <v>1351</v>
      </c>
      <c r="I17" s="289" t="s">
        <v>1376</v>
      </c>
      <c r="J17" s="290" t="s">
        <v>1353</v>
      </c>
      <c r="K17" s="290" t="s">
        <v>1354</v>
      </c>
      <c r="L17" s="291" t="s">
        <v>1355</v>
      </c>
      <c r="M17" s="291" t="s">
        <v>1356</v>
      </c>
      <c r="N17" s="291" t="s">
        <v>1357</v>
      </c>
      <c r="O17" s="291" t="s">
        <v>1358</v>
      </c>
      <c r="P17" s="292" t="s">
        <v>1359</v>
      </c>
    </row>
    <row r="18" spans="1:16">
      <c r="A18" s="1"/>
      <c r="B18" s="229"/>
      <c r="C18" s="7"/>
      <c r="D18" s="7"/>
      <c r="E18" s="7"/>
      <c r="F18" s="7"/>
      <c r="G18" s="7"/>
      <c r="H18" s="7"/>
      <c r="I18" s="7"/>
      <c r="J18" s="22"/>
      <c r="K18" s="22"/>
      <c r="L18" s="36"/>
      <c r="M18" s="36"/>
      <c r="N18" s="36"/>
      <c r="O18" s="36"/>
      <c r="P18" s="230"/>
    </row>
    <row r="19" spans="1:16">
      <c r="A19" s="1"/>
      <c r="B19" s="229"/>
      <c r="C19" s="7"/>
      <c r="D19" s="7"/>
      <c r="E19" s="7"/>
      <c r="F19" s="7"/>
      <c r="G19" s="7"/>
      <c r="H19" s="7"/>
      <c r="I19" s="7"/>
      <c r="J19" s="22"/>
      <c r="K19" s="204"/>
      <c r="L19" s="36"/>
      <c r="M19" s="36"/>
      <c r="N19" s="36"/>
      <c r="O19" s="36"/>
      <c r="P19" s="230"/>
    </row>
    <row r="20" spans="1:16">
      <c r="A20" s="1"/>
      <c r="B20" s="229"/>
      <c r="C20" s="7"/>
      <c r="D20" s="7"/>
      <c r="E20" s="7"/>
      <c r="F20" s="7"/>
      <c r="G20" s="7"/>
      <c r="H20" s="7"/>
      <c r="I20" s="7"/>
      <c r="J20" s="22"/>
      <c r="K20" s="22"/>
      <c r="L20" s="36"/>
      <c r="M20" s="36"/>
      <c r="N20" s="36"/>
      <c r="O20" s="36"/>
      <c r="P20" s="230"/>
    </row>
    <row r="21" spans="1:16">
      <c r="A21" s="1"/>
      <c r="B21" s="229"/>
      <c r="C21" s="7"/>
      <c r="D21" s="7"/>
      <c r="E21" s="7"/>
      <c r="F21" s="7"/>
      <c r="G21" s="7"/>
      <c r="H21" s="7"/>
      <c r="I21" s="7"/>
      <c r="J21" s="22"/>
      <c r="K21" s="22"/>
      <c r="L21" s="36"/>
      <c r="M21" s="36"/>
      <c r="N21" s="36"/>
      <c r="O21" s="36"/>
      <c r="P21" s="230"/>
    </row>
    <row r="22" spans="1:16">
      <c r="A22" s="1"/>
      <c r="B22" s="229"/>
      <c r="C22" s="7"/>
      <c r="D22" s="7"/>
      <c r="E22" s="7"/>
      <c r="F22" s="7"/>
      <c r="G22" s="7"/>
      <c r="H22" s="7"/>
      <c r="I22" s="7"/>
      <c r="J22" s="22"/>
      <c r="K22" s="22"/>
      <c r="L22" s="36"/>
      <c r="M22" s="36"/>
      <c r="N22" s="36"/>
      <c r="O22" s="36"/>
      <c r="P22" s="230"/>
    </row>
    <row r="23" spans="1:16">
      <c r="A23" s="1"/>
      <c r="B23" s="229"/>
      <c r="C23" s="7"/>
      <c r="D23" s="7"/>
      <c r="E23" s="7"/>
      <c r="F23" s="7"/>
      <c r="G23" s="7"/>
      <c r="H23" s="7"/>
      <c r="I23" s="7"/>
      <c r="J23" s="22"/>
      <c r="K23" s="22"/>
      <c r="L23" s="36"/>
      <c r="M23" s="36"/>
      <c r="N23" s="36"/>
      <c r="O23" s="36"/>
      <c r="P23" s="230"/>
    </row>
    <row r="24" spans="1:16">
      <c r="A24" s="1"/>
      <c r="B24" s="229"/>
      <c r="C24" s="7"/>
      <c r="D24" s="7"/>
      <c r="E24" s="7"/>
      <c r="F24" s="7"/>
      <c r="G24" s="7"/>
      <c r="H24" s="7"/>
      <c r="I24" s="7"/>
      <c r="J24" s="22"/>
      <c r="K24" s="22"/>
      <c r="L24" s="36"/>
      <c r="M24" s="36"/>
      <c r="N24" s="36"/>
      <c r="O24" s="36"/>
      <c r="P24" s="230"/>
    </row>
    <row r="25" spans="1:16">
      <c r="A25" s="1"/>
      <c r="B25" s="229"/>
      <c r="C25" s="7"/>
      <c r="D25" s="7"/>
      <c r="E25" s="7"/>
      <c r="F25" s="7"/>
      <c r="G25" s="7"/>
      <c r="H25" s="7"/>
      <c r="I25" s="7"/>
      <c r="J25" s="22"/>
      <c r="K25" s="22"/>
      <c r="L25" s="36"/>
      <c r="M25" s="36"/>
      <c r="N25" s="36"/>
      <c r="O25" s="36"/>
      <c r="P25" s="230"/>
    </row>
    <row r="26" spans="1:16">
      <c r="A26" s="1"/>
      <c r="B26" s="229"/>
      <c r="C26" s="7"/>
      <c r="D26" s="7"/>
      <c r="E26" s="7"/>
      <c r="F26" s="7"/>
      <c r="G26" s="7"/>
      <c r="H26" s="7"/>
      <c r="I26" s="7"/>
      <c r="J26" s="22"/>
      <c r="K26" s="22"/>
      <c r="L26" s="36"/>
      <c r="M26" s="36"/>
      <c r="N26" s="36"/>
      <c r="O26" s="36"/>
      <c r="P26" s="230"/>
    </row>
    <row r="27" spans="1:16">
      <c r="A27" s="1"/>
      <c r="B27" s="229"/>
      <c r="C27" s="7"/>
      <c r="D27" s="7"/>
      <c r="E27" s="7"/>
      <c r="F27" s="7"/>
      <c r="G27" s="7"/>
      <c r="H27" s="7"/>
      <c r="I27" s="7"/>
      <c r="J27" s="22"/>
      <c r="K27" s="22"/>
      <c r="L27" s="36"/>
      <c r="M27" s="36"/>
      <c r="N27" s="36"/>
      <c r="O27" s="36"/>
      <c r="P27" s="230"/>
    </row>
    <row r="28" spans="1:16">
      <c r="A28" s="1"/>
      <c r="B28" s="229"/>
      <c r="C28" s="7"/>
      <c r="D28" s="7"/>
      <c r="E28" s="7"/>
      <c r="F28" s="7"/>
      <c r="G28" s="7"/>
      <c r="H28" s="7"/>
      <c r="I28" s="7"/>
      <c r="J28" s="22"/>
      <c r="K28" s="22"/>
      <c r="L28" s="36"/>
      <c r="M28" s="36"/>
      <c r="N28" s="36"/>
      <c r="O28" s="36"/>
      <c r="P28" s="230"/>
    </row>
    <row r="29" spans="1:16">
      <c r="A29" s="1"/>
      <c r="B29" s="229"/>
      <c r="C29" s="7"/>
      <c r="D29" s="7"/>
      <c r="E29" s="7"/>
      <c r="F29" s="7"/>
      <c r="G29" s="7"/>
      <c r="H29" s="7"/>
      <c r="I29" s="7"/>
      <c r="J29" s="22"/>
      <c r="K29" s="22"/>
      <c r="L29" s="36"/>
      <c r="M29" s="36"/>
      <c r="N29" s="36"/>
      <c r="O29" s="36"/>
      <c r="P29" s="230"/>
    </row>
    <row r="30" spans="1:16">
      <c r="A30" s="1"/>
      <c r="B30" s="229"/>
      <c r="C30" s="7"/>
      <c r="D30" s="7"/>
      <c r="E30" s="7"/>
      <c r="F30" s="7"/>
      <c r="G30" s="7"/>
      <c r="H30" s="7"/>
      <c r="I30" s="7"/>
      <c r="J30" s="22"/>
      <c r="K30" s="22"/>
      <c r="L30" s="36"/>
      <c r="M30" s="36"/>
      <c r="N30" s="36"/>
      <c r="O30" s="36"/>
      <c r="P30" s="230"/>
    </row>
    <row r="31" spans="1:16">
      <c r="A31" s="1"/>
      <c r="B31" s="229"/>
      <c r="C31" s="7"/>
      <c r="D31" s="7"/>
      <c r="E31" s="7"/>
      <c r="F31" s="7"/>
      <c r="G31" s="7"/>
      <c r="H31" s="7"/>
      <c r="I31" s="7"/>
      <c r="J31" s="22"/>
      <c r="K31" s="22"/>
      <c r="L31" s="36"/>
      <c r="M31" s="36"/>
      <c r="N31" s="36"/>
      <c r="O31" s="36"/>
      <c r="P31" s="230"/>
    </row>
    <row r="32" spans="1:16">
      <c r="A32" s="1"/>
      <c r="B32" s="229"/>
      <c r="C32" s="7"/>
      <c r="D32" s="7"/>
      <c r="E32" s="7"/>
      <c r="F32" s="7"/>
      <c r="G32" s="7"/>
      <c r="H32" s="7"/>
      <c r="I32" s="7"/>
      <c r="J32" s="22"/>
      <c r="K32" s="22"/>
      <c r="L32" s="36"/>
      <c r="M32" s="36"/>
      <c r="N32" s="36"/>
      <c r="O32" s="36"/>
      <c r="P32" s="230"/>
    </row>
    <row r="33" spans="1:16">
      <c r="A33" s="1"/>
      <c r="B33" s="229"/>
      <c r="C33" s="7"/>
      <c r="D33" s="7"/>
      <c r="E33" s="7"/>
      <c r="F33" s="7"/>
      <c r="G33" s="7"/>
      <c r="H33" s="7"/>
      <c r="I33" s="7"/>
      <c r="J33" s="22"/>
      <c r="K33" s="22"/>
      <c r="L33" s="36"/>
      <c r="M33" s="36"/>
      <c r="N33" s="36"/>
      <c r="O33" s="36"/>
      <c r="P33" s="230"/>
    </row>
    <row r="34" spans="1:16">
      <c r="A34" s="1"/>
      <c r="B34" s="229"/>
      <c r="C34" s="7"/>
      <c r="D34" s="7"/>
      <c r="E34" s="7"/>
      <c r="F34" s="7"/>
      <c r="G34" s="7"/>
      <c r="H34" s="7"/>
      <c r="I34" s="7"/>
      <c r="J34" s="22"/>
      <c r="K34" s="22"/>
      <c r="L34" s="36"/>
      <c r="M34" s="36"/>
      <c r="N34" s="36"/>
      <c r="O34" s="36"/>
      <c r="P34" s="230"/>
    </row>
    <row r="35" spans="1:16">
      <c r="A35" s="1"/>
      <c r="B35" s="229"/>
      <c r="C35" s="7"/>
      <c r="D35" s="7"/>
      <c r="E35" s="7"/>
      <c r="F35" s="7"/>
      <c r="G35" s="7"/>
      <c r="H35" s="7"/>
      <c r="I35" s="7"/>
      <c r="J35" s="22"/>
      <c r="K35" s="22"/>
      <c r="L35" s="36"/>
      <c r="M35" s="36"/>
      <c r="N35" s="36"/>
      <c r="O35" s="36"/>
      <c r="P35" s="230"/>
    </row>
    <row r="36" spans="1:16">
      <c r="A36" s="1"/>
      <c r="B36" s="229"/>
      <c r="C36" s="7"/>
      <c r="D36" s="7"/>
      <c r="E36" s="7"/>
      <c r="F36" s="7"/>
      <c r="G36" s="7"/>
      <c r="H36" s="7"/>
      <c r="I36" s="7"/>
      <c r="J36" s="22"/>
      <c r="K36" s="22"/>
      <c r="L36" s="36"/>
      <c r="M36" s="36"/>
      <c r="N36" s="36"/>
      <c r="O36" s="36"/>
      <c r="P36" s="230"/>
    </row>
    <row r="37" spans="1:16">
      <c r="A37" s="1"/>
      <c r="B37" s="229"/>
      <c r="C37" s="7"/>
      <c r="D37" s="7"/>
      <c r="E37" s="7"/>
      <c r="F37" s="7"/>
      <c r="G37" s="7"/>
      <c r="H37" s="7"/>
      <c r="I37" s="7"/>
      <c r="J37" s="22"/>
      <c r="K37" s="22"/>
      <c r="L37" s="36"/>
      <c r="M37" s="36"/>
      <c r="N37" s="36"/>
      <c r="O37" s="36"/>
      <c r="P37" s="230"/>
    </row>
    <row r="38" spans="1:16">
      <c r="A38" s="1"/>
      <c r="B38" s="229"/>
      <c r="C38" s="7"/>
      <c r="D38" s="7"/>
      <c r="E38" s="7"/>
      <c r="F38" s="7"/>
      <c r="G38" s="7"/>
      <c r="H38" s="7"/>
      <c r="I38" s="7"/>
      <c r="J38" s="22"/>
      <c r="K38" s="22"/>
      <c r="L38" s="36"/>
      <c r="M38" s="36"/>
      <c r="N38" s="36"/>
      <c r="O38" s="36"/>
      <c r="P38" s="230"/>
    </row>
    <row r="39" spans="1:16">
      <c r="A39" s="1"/>
      <c r="B39" s="229"/>
      <c r="C39" s="7"/>
      <c r="D39" s="7"/>
      <c r="E39" s="7"/>
      <c r="F39" s="7"/>
      <c r="G39" s="7"/>
      <c r="H39" s="7"/>
      <c r="I39" s="7"/>
      <c r="J39" s="22"/>
      <c r="K39" s="22"/>
      <c r="L39" s="36"/>
      <c r="M39" s="36"/>
      <c r="N39" s="36"/>
      <c r="O39" s="36"/>
      <c r="P39" s="230"/>
    </row>
    <row r="40" spans="1:16">
      <c r="A40" s="1"/>
      <c r="B40" s="229"/>
      <c r="C40" s="7"/>
      <c r="D40" s="7"/>
      <c r="E40" s="7"/>
      <c r="F40" s="7"/>
      <c r="G40" s="7"/>
      <c r="H40" s="7"/>
      <c r="I40" s="7"/>
      <c r="J40" s="22"/>
      <c r="K40" s="22"/>
      <c r="L40" s="36"/>
      <c r="M40" s="36"/>
      <c r="N40" s="36"/>
      <c r="O40" s="36"/>
      <c r="P40" s="230"/>
    </row>
    <row r="41" spans="1:16">
      <c r="A41" s="1"/>
      <c r="B41" s="229"/>
      <c r="C41" s="7"/>
      <c r="D41" s="7"/>
      <c r="E41" s="7"/>
      <c r="F41" s="7"/>
      <c r="G41" s="7"/>
      <c r="H41" s="7"/>
      <c r="I41" s="7"/>
      <c r="J41" s="22"/>
      <c r="K41" s="22"/>
      <c r="L41" s="36"/>
      <c r="M41" s="36"/>
      <c r="N41" s="36"/>
      <c r="O41" s="36"/>
      <c r="P41" s="230"/>
    </row>
    <row r="42" spans="1:16">
      <c r="A42" s="1"/>
      <c r="B42" s="229"/>
      <c r="C42" s="7"/>
      <c r="D42" s="7"/>
      <c r="E42" s="7"/>
      <c r="F42" s="7"/>
      <c r="G42" s="7"/>
      <c r="H42" s="7"/>
      <c r="I42" s="7"/>
      <c r="J42" s="22"/>
      <c r="K42" s="22"/>
      <c r="L42" s="36"/>
      <c r="M42" s="36"/>
      <c r="N42" s="36"/>
      <c r="O42" s="36"/>
      <c r="P42" s="230"/>
    </row>
    <row r="43" spans="1:16">
      <c r="A43" s="1"/>
      <c r="B43" s="229"/>
      <c r="C43" s="7"/>
      <c r="D43" s="7"/>
      <c r="E43" s="7"/>
      <c r="F43" s="7"/>
      <c r="G43" s="7"/>
      <c r="H43" s="7"/>
      <c r="I43" s="7"/>
      <c r="J43" s="22"/>
      <c r="K43" s="22"/>
      <c r="L43" s="36"/>
      <c r="M43" s="36"/>
      <c r="N43" s="36"/>
      <c r="O43" s="36"/>
      <c r="P43" s="230"/>
    </row>
    <row r="44" spans="1:16">
      <c r="A44" s="1"/>
      <c r="B44" s="229"/>
      <c r="C44" s="7"/>
      <c r="D44" s="7"/>
      <c r="E44" s="7"/>
      <c r="F44" s="7"/>
      <c r="G44" s="7"/>
      <c r="H44" s="7"/>
      <c r="I44" s="7"/>
      <c r="J44" s="22"/>
      <c r="K44" s="22"/>
      <c r="L44" s="36"/>
      <c r="M44" s="36"/>
      <c r="N44" s="36"/>
      <c r="O44" s="36"/>
      <c r="P44" s="230"/>
    </row>
    <row r="45" spans="1:16">
      <c r="A45" s="1"/>
      <c r="B45" s="229"/>
      <c r="C45" s="7"/>
      <c r="D45" s="7"/>
      <c r="E45" s="7"/>
      <c r="F45" s="7"/>
      <c r="G45" s="7"/>
      <c r="H45" s="7"/>
      <c r="I45" s="7"/>
      <c r="J45" s="22"/>
      <c r="K45" s="22"/>
      <c r="L45" s="36"/>
      <c r="M45" s="36"/>
      <c r="N45" s="36"/>
      <c r="O45" s="36"/>
      <c r="P45" s="230"/>
    </row>
    <row r="46" spans="1:16">
      <c r="A46" s="1"/>
      <c r="B46" s="229"/>
      <c r="C46" s="7"/>
      <c r="D46" s="7"/>
      <c r="E46" s="7"/>
      <c r="F46" s="7"/>
      <c r="G46" s="7"/>
      <c r="H46" s="7"/>
      <c r="I46" s="7"/>
      <c r="J46" s="22"/>
      <c r="K46" s="22"/>
      <c r="L46" s="36"/>
      <c r="M46" s="36"/>
      <c r="N46" s="36"/>
      <c r="O46" s="36"/>
      <c r="P46" s="230"/>
    </row>
    <row r="47" spans="1:16" collapsed="1">
      <c r="A47" s="1"/>
      <c r="B47" s="229"/>
      <c r="C47" s="7"/>
      <c r="D47" s="7"/>
      <c r="E47" s="7"/>
      <c r="F47" s="7"/>
      <c r="G47" s="7"/>
      <c r="H47" s="7"/>
      <c r="I47" s="7"/>
      <c r="J47" s="22"/>
      <c r="K47" s="22"/>
      <c r="L47" s="36"/>
      <c r="M47" s="36"/>
      <c r="N47" s="36"/>
      <c r="O47" s="36"/>
      <c r="P47" s="230"/>
    </row>
    <row r="48" spans="1:16" hidden="1" outlineLevel="1">
      <c r="A48" s="1"/>
      <c r="B48" s="229"/>
      <c r="C48" s="7"/>
      <c r="D48" s="7"/>
      <c r="E48" s="7"/>
      <c r="F48" s="7"/>
      <c r="G48" s="7"/>
      <c r="H48" s="7"/>
      <c r="I48" s="7"/>
      <c r="J48" s="22"/>
      <c r="K48" s="22"/>
      <c r="L48" s="36"/>
      <c r="M48" s="36"/>
      <c r="N48" s="36"/>
      <c r="O48" s="36"/>
      <c r="P48" s="230"/>
    </row>
    <row r="49" spans="1:16" hidden="1" outlineLevel="1">
      <c r="A49" s="1"/>
      <c r="B49" s="229"/>
      <c r="C49" s="7"/>
      <c r="D49" s="7"/>
      <c r="E49" s="7"/>
      <c r="F49" s="7"/>
      <c r="G49" s="7"/>
      <c r="H49" s="7"/>
      <c r="I49" s="7"/>
      <c r="J49" s="22"/>
      <c r="K49" s="22"/>
      <c r="L49" s="36"/>
      <c r="M49" s="36"/>
      <c r="N49" s="36"/>
      <c r="O49" s="36"/>
      <c r="P49" s="230"/>
    </row>
    <row r="50" spans="1:16" hidden="1" outlineLevel="1">
      <c r="A50" s="1"/>
      <c r="B50" s="229"/>
      <c r="C50" s="7"/>
      <c r="D50" s="7"/>
      <c r="E50" s="7"/>
      <c r="F50" s="7"/>
      <c r="G50" s="7"/>
      <c r="H50" s="7"/>
      <c r="I50" s="7"/>
      <c r="J50" s="22"/>
      <c r="K50" s="22"/>
      <c r="L50" s="36"/>
      <c r="M50" s="36"/>
      <c r="N50" s="36"/>
      <c r="O50" s="36"/>
      <c r="P50" s="230"/>
    </row>
    <row r="51" spans="1:16" hidden="1" outlineLevel="1">
      <c r="A51" s="1"/>
      <c r="B51" s="229"/>
      <c r="C51" s="7"/>
      <c r="D51" s="7"/>
      <c r="E51" s="7"/>
      <c r="F51" s="7"/>
      <c r="G51" s="7"/>
      <c r="H51" s="7"/>
      <c r="I51" s="7"/>
      <c r="J51" s="22"/>
      <c r="K51" s="22"/>
      <c r="L51" s="36"/>
      <c r="M51" s="36"/>
      <c r="N51" s="36"/>
      <c r="O51" s="36"/>
      <c r="P51" s="230"/>
    </row>
    <row r="52" spans="1:16" hidden="1" outlineLevel="1">
      <c r="A52" s="1"/>
      <c r="B52" s="229"/>
      <c r="C52" s="7"/>
      <c r="D52" s="7"/>
      <c r="E52" s="7"/>
      <c r="F52" s="7"/>
      <c r="G52" s="7"/>
      <c r="H52" s="7"/>
      <c r="I52" s="7"/>
      <c r="J52" s="22"/>
      <c r="K52" s="22"/>
      <c r="L52" s="36"/>
      <c r="M52" s="36"/>
      <c r="N52" s="36"/>
      <c r="O52" s="36"/>
      <c r="P52" s="230"/>
    </row>
    <row r="53" spans="1:16" hidden="1" outlineLevel="1">
      <c r="A53" s="1"/>
      <c r="B53" s="229"/>
      <c r="C53" s="7"/>
      <c r="D53" s="7"/>
      <c r="E53" s="7"/>
      <c r="F53" s="7"/>
      <c r="G53" s="7"/>
      <c r="H53" s="7"/>
      <c r="I53" s="7"/>
      <c r="J53" s="22"/>
      <c r="K53" s="22"/>
      <c r="L53" s="36"/>
      <c r="M53" s="36"/>
      <c r="N53" s="36"/>
      <c r="O53" s="36"/>
      <c r="P53" s="230"/>
    </row>
    <row r="54" spans="1:16" hidden="1" outlineLevel="1">
      <c r="A54" s="1"/>
      <c r="B54" s="229"/>
      <c r="C54" s="7"/>
      <c r="D54" s="7"/>
      <c r="E54" s="7"/>
      <c r="F54" s="7"/>
      <c r="G54" s="7"/>
      <c r="H54" s="7"/>
      <c r="I54" s="7"/>
      <c r="J54" s="22"/>
      <c r="K54" s="22"/>
      <c r="L54" s="36"/>
      <c r="M54" s="36"/>
      <c r="N54" s="36"/>
      <c r="O54" s="36"/>
      <c r="P54" s="230"/>
    </row>
    <row r="55" spans="1:16" hidden="1" outlineLevel="1">
      <c r="A55" s="1"/>
      <c r="B55" s="229"/>
      <c r="C55" s="7"/>
      <c r="D55" s="7"/>
      <c r="E55" s="7"/>
      <c r="F55" s="7"/>
      <c r="G55" s="7"/>
      <c r="H55" s="7"/>
      <c r="I55" s="7"/>
      <c r="J55" s="22"/>
      <c r="K55" s="22"/>
      <c r="L55" s="36"/>
      <c r="M55" s="36"/>
      <c r="N55" s="36"/>
      <c r="O55" s="36"/>
      <c r="P55" s="230"/>
    </row>
    <row r="56" spans="1:16" hidden="1" outlineLevel="1">
      <c r="A56" s="1"/>
      <c r="B56" s="229"/>
      <c r="C56" s="7"/>
      <c r="D56" s="7"/>
      <c r="E56" s="7"/>
      <c r="F56" s="7"/>
      <c r="G56" s="7"/>
      <c r="H56" s="7"/>
      <c r="I56" s="7"/>
      <c r="J56" s="22"/>
      <c r="K56" s="22"/>
      <c r="L56" s="36"/>
      <c r="M56" s="36"/>
      <c r="N56" s="36"/>
      <c r="O56" s="36"/>
      <c r="P56" s="230"/>
    </row>
    <row r="57" spans="1:16" hidden="1" outlineLevel="1">
      <c r="A57" s="1"/>
      <c r="B57" s="229"/>
      <c r="C57" s="7"/>
      <c r="D57" s="7"/>
      <c r="E57" s="7"/>
      <c r="F57" s="7"/>
      <c r="G57" s="7"/>
      <c r="H57" s="7"/>
      <c r="I57" s="7"/>
      <c r="J57" s="22"/>
      <c r="K57" s="22"/>
      <c r="L57" s="36"/>
      <c r="M57" s="36"/>
      <c r="N57" s="36"/>
      <c r="O57" s="36"/>
      <c r="P57" s="230"/>
    </row>
    <row r="58" spans="1:16" hidden="1" outlineLevel="1">
      <c r="A58" s="1"/>
      <c r="B58" s="229"/>
      <c r="C58" s="7"/>
      <c r="D58" s="7"/>
      <c r="E58" s="7"/>
      <c r="F58" s="7"/>
      <c r="G58" s="7"/>
      <c r="H58" s="7"/>
      <c r="I58" s="7"/>
      <c r="J58" s="22"/>
      <c r="K58" s="22"/>
      <c r="L58" s="36"/>
      <c r="M58" s="36"/>
      <c r="N58" s="36"/>
      <c r="O58" s="36"/>
      <c r="P58" s="230"/>
    </row>
    <row r="59" spans="1:16" hidden="1" outlineLevel="1">
      <c r="A59" s="1"/>
      <c r="B59" s="229"/>
      <c r="C59" s="7"/>
      <c r="D59" s="7"/>
      <c r="E59" s="7"/>
      <c r="F59" s="7"/>
      <c r="G59" s="7"/>
      <c r="H59" s="7"/>
      <c r="I59" s="7"/>
      <c r="J59" s="22"/>
      <c r="K59" s="22"/>
      <c r="L59" s="36"/>
      <c r="M59" s="36"/>
      <c r="N59" s="36"/>
      <c r="O59" s="36"/>
      <c r="P59" s="230"/>
    </row>
    <row r="60" spans="1:16" hidden="1" outlineLevel="1">
      <c r="A60" s="1"/>
      <c r="B60" s="229"/>
      <c r="C60" s="7"/>
      <c r="D60" s="7"/>
      <c r="E60" s="7"/>
      <c r="F60" s="7"/>
      <c r="G60" s="7"/>
      <c r="H60" s="7"/>
      <c r="I60" s="7"/>
      <c r="J60" s="22"/>
      <c r="K60" s="22"/>
      <c r="L60" s="36"/>
      <c r="M60" s="36"/>
      <c r="N60" s="36"/>
      <c r="O60" s="36"/>
      <c r="P60" s="230"/>
    </row>
    <row r="61" spans="1:16" hidden="1" outlineLevel="1">
      <c r="A61" s="1"/>
      <c r="B61" s="229"/>
      <c r="C61" s="7"/>
      <c r="D61" s="7"/>
      <c r="E61" s="7"/>
      <c r="F61" s="7"/>
      <c r="G61" s="7"/>
      <c r="H61" s="7"/>
      <c r="I61" s="7"/>
      <c r="J61" s="22"/>
      <c r="K61" s="22"/>
      <c r="L61" s="36"/>
      <c r="M61" s="36"/>
      <c r="N61" s="36"/>
      <c r="O61" s="36"/>
      <c r="P61" s="230"/>
    </row>
    <row r="62" spans="1:16" hidden="1" outlineLevel="1">
      <c r="A62" s="1"/>
      <c r="B62" s="229"/>
      <c r="C62" s="7"/>
      <c r="D62" s="7"/>
      <c r="E62" s="7"/>
      <c r="F62" s="7"/>
      <c r="G62" s="7"/>
      <c r="H62" s="7"/>
      <c r="I62" s="7"/>
      <c r="J62" s="22"/>
      <c r="K62" s="22"/>
      <c r="L62" s="36"/>
      <c r="M62" s="36"/>
      <c r="N62" s="36"/>
      <c r="O62" s="36"/>
      <c r="P62" s="230"/>
    </row>
    <row r="63" spans="1:16" hidden="1" outlineLevel="1">
      <c r="A63" s="1"/>
      <c r="B63" s="229"/>
      <c r="C63" s="7"/>
      <c r="D63" s="7"/>
      <c r="E63" s="7"/>
      <c r="F63" s="7"/>
      <c r="G63" s="7"/>
      <c r="H63" s="7"/>
      <c r="I63" s="7"/>
      <c r="J63" s="22"/>
      <c r="K63" s="22"/>
      <c r="L63" s="36"/>
      <c r="M63" s="36"/>
      <c r="N63" s="36"/>
      <c r="O63" s="36"/>
      <c r="P63" s="230"/>
    </row>
    <row r="64" spans="1:16" hidden="1" outlineLevel="1">
      <c r="A64" s="1"/>
      <c r="B64" s="229"/>
      <c r="C64" s="7"/>
      <c r="D64" s="7"/>
      <c r="E64" s="7"/>
      <c r="F64" s="7"/>
      <c r="G64" s="7"/>
      <c r="H64" s="7"/>
      <c r="I64" s="7"/>
      <c r="J64" s="22"/>
      <c r="K64" s="22"/>
      <c r="L64" s="36"/>
      <c r="M64" s="36"/>
      <c r="N64" s="36"/>
      <c r="O64" s="36"/>
      <c r="P64" s="230"/>
    </row>
    <row r="65" spans="1:16" hidden="1" outlineLevel="1">
      <c r="A65" s="1"/>
      <c r="B65" s="229"/>
      <c r="C65" s="7"/>
      <c r="D65" s="7"/>
      <c r="E65" s="7"/>
      <c r="F65" s="7"/>
      <c r="G65" s="7"/>
      <c r="H65" s="7"/>
      <c r="I65" s="7"/>
      <c r="J65" s="22"/>
      <c r="K65" s="22"/>
      <c r="L65" s="36"/>
      <c r="M65" s="36"/>
      <c r="N65" s="36"/>
      <c r="O65" s="36"/>
      <c r="P65" s="230"/>
    </row>
    <row r="66" spans="1:16" hidden="1" outlineLevel="1">
      <c r="A66" s="1"/>
      <c r="B66" s="229"/>
      <c r="C66" s="7"/>
      <c r="D66" s="7"/>
      <c r="E66" s="7"/>
      <c r="F66" s="7"/>
      <c r="G66" s="7"/>
      <c r="H66" s="7"/>
      <c r="I66" s="7"/>
      <c r="J66" s="22"/>
      <c r="K66" s="22"/>
      <c r="L66" s="36"/>
      <c r="M66" s="36"/>
      <c r="N66" s="36"/>
      <c r="O66" s="36"/>
      <c r="P66" s="230"/>
    </row>
    <row r="67" spans="1:16" hidden="1" outlineLevel="1">
      <c r="A67" s="1"/>
      <c r="B67" s="229"/>
      <c r="C67" s="7"/>
      <c r="D67" s="7"/>
      <c r="E67" s="7"/>
      <c r="F67" s="7"/>
      <c r="G67" s="7"/>
      <c r="H67" s="7"/>
      <c r="I67" s="7"/>
      <c r="J67" s="22"/>
      <c r="K67" s="22"/>
      <c r="L67" s="36"/>
      <c r="M67" s="36"/>
      <c r="N67" s="36"/>
      <c r="O67" s="36"/>
      <c r="P67" s="230"/>
    </row>
    <row r="68" spans="1:16" ht="14.1" hidden="1" customHeight="1" outlineLevel="1" collapsed="1">
      <c r="A68" s="1"/>
      <c r="B68" s="229"/>
      <c r="C68" s="7"/>
      <c r="D68" s="7"/>
      <c r="E68" s="7"/>
      <c r="F68" s="7"/>
      <c r="G68" s="7"/>
      <c r="H68" s="7"/>
      <c r="I68" s="7"/>
      <c r="J68" s="22"/>
      <c r="K68" s="22"/>
      <c r="L68" s="36"/>
      <c r="M68" s="36"/>
      <c r="N68" s="36"/>
      <c r="O68" s="36"/>
      <c r="P68" s="230"/>
    </row>
    <row r="69" spans="1:16" ht="14.1" hidden="1" customHeight="1" outlineLevel="1">
      <c r="A69" s="1"/>
      <c r="B69" s="229"/>
      <c r="C69" s="7"/>
      <c r="D69" s="7"/>
      <c r="E69" s="7"/>
      <c r="F69" s="7"/>
      <c r="G69" s="7"/>
      <c r="H69" s="7"/>
      <c r="I69" s="7"/>
      <c r="J69" s="22"/>
      <c r="K69" s="22"/>
      <c r="L69" s="36"/>
      <c r="M69" s="36"/>
      <c r="N69" s="36"/>
      <c r="O69" s="36"/>
      <c r="P69" s="230"/>
    </row>
    <row r="70" spans="1:16" ht="14.1" hidden="1" customHeight="1" outlineLevel="1">
      <c r="A70" s="1"/>
      <c r="B70" s="229"/>
      <c r="C70" s="7"/>
      <c r="D70" s="7"/>
      <c r="E70" s="7"/>
      <c r="F70" s="7"/>
      <c r="G70" s="7"/>
      <c r="H70" s="7"/>
      <c r="I70" s="7"/>
      <c r="J70" s="22"/>
      <c r="K70" s="22"/>
      <c r="L70" s="36"/>
      <c r="M70" s="36"/>
      <c r="N70" s="36"/>
      <c r="O70" s="36"/>
      <c r="P70" s="230"/>
    </row>
    <row r="71" spans="1:16" ht="14.1" hidden="1" customHeight="1" outlineLevel="1">
      <c r="A71" s="1"/>
      <c r="B71" s="229"/>
      <c r="C71" s="7"/>
      <c r="D71" s="7"/>
      <c r="E71" s="7"/>
      <c r="F71" s="232"/>
      <c r="G71" s="7"/>
      <c r="H71" s="7"/>
      <c r="I71" s="232"/>
      <c r="J71" s="22"/>
      <c r="K71" s="22"/>
      <c r="L71" s="36"/>
      <c r="M71" s="36"/>
      <c r="N71" s="36"/>
      <c r="O71" s="36"/>
      <c r="P71" s="230"/>
    </row>
    <row r="72" spans="1:16" ht="14.1" hidden="1" customHeight="1" outlineLevel="1">
      <c r="A72" s="1"/>
      <c r="B72" s="229"/>
      <c r="C72" s="7"/>
      <c r="D72" s="7"/>
      <c r="E72" s="7"/>
      <c r="F72" s="7"/>
      <c r="G72" s="7"/>
      <c r="H72" s="7"/>
      <c r="I72" s="7"/>
      <c r="J72" s="22"/>
      <c r="K72" s="22"/>
      <c r="L72" s="36"/>
      <c r="M72" s="36"/>
      <c r="N72" s="36"/>
      <c r="O72" s="36"/>
      <c r="P72" s="230"/>
    </row>
    <row r="73" spans="1:16" ht="14.1" hidden="1" customHeight="1" outlineLevel="1">
      <c r="A73" s="1"/>
      <c r="B73" s="229"/>
      <c r="C73" s="7"/>
      <c r="D73" s="7"/>
      <c r="E73" s="7"/>
      <c r="F73" s="7"/>
      <c r="G73" s="7"/>
      <c r="H73" s="7"/>
      <c r="I73" s="7"/>
      <c r="J73" s="22"/>
      <c r="K73" s="22"/>
      <c r="L73" s="36"/>
      <c r="M73" s="36"/>
      <c r="N73" s="36"/>
      <c r="O73" s="36"/>
      <c r="P73" s="230"/>
    </row>
    <row r="74" spans="1:16" ht="14.1" hidden="1" customHeight="1" outlineLevel="1">
      <c r="A74" s="1"/>
      <c r="B74" s="229"/>
      <c r="C74" s="7"/>
      <c r="D74" s="7"/>
      <c r="E74" s="7"/>
      <c r="F74" s="7"/>
      <c r="G74" s="7"/>
      <c r="H74" s="7"/>
      <c r="I74" s="7"/>
      <c r="J74" s="22"/>
      <c r="K74" s="22"/>
      <c r="L74" s="36"/>
      <c r="M74" s="36"/>
      <c r="N74" s="36"/>
      <c r="O74" s="36"/>
      <c r="P74" s="230"/>
    </row>
    <row r="75" spans="1:16" ht="14.1" hidden="1" customHeight="1" outlineLevel="1">
      <c r="A75" s="1"/>
      <c r="B75" s="229"/>
      <c r="C75" s="7"/>
      <c r="D75" s="7"/>
      <c r="E75" s="7"/>
      <c r="F75" s="7"/>
      <c r="G75" s="7"/>
      <c r="H75" s="7"/>
      <c r="I75" s="7"/>
      <c r="J75" s="22"/>
      <c r="K75" s="22"/>
      <c r="L75" s="36"/>
      <c r="M75" s="36"/>
      <c r="N75" s="36"/>
      <c r="O75" s="36"/>
      <c r="P75" s="230"/>
    </row>
    <row r="76" spans="1:16" ht="14.1" hidden="1" customHeight="1" outlineLevel="1">
      <c r="A76" s="1"/>
      <c r="B76" s="229"/>
      <c r="C76" s="7"/>
      <c r="D76" s="7"/>
      <c r="E76" s="7"/>
      <c r="F76" s="7"/>
      <c r="G76" s="7"/>
      <c r="H76" s="7"/>
      <c r="I76" s="7"/>
      <c r="J76" s="22"/>
      <c r="K76" s="22"/>
      <c r="L76" s="36"/>
      <c r="M76" s="36"/>
      <c r="N76" s="36"/>
      <c r="O76" s="36"/>
      <c r="P76" s="230"/>
    </row>
    <row r="77" spans="1:16" ht="14.1" hidden="1" customHeight="1" outlineLevel="1">
      <c r="A77" s="1"/>
      <c r="B77" s="229"/>
      <c r="C77" s="7"/>
      <c r="D77" s="7"/>
      <c r="E77" s="7"/>
      <c r="F77" s="7"/>
      <c r="G77" s="7"/>
      <c r="H77" s="7"/>
      <c r="I77" s="7"/>
      <c r="J77" s="22"/>
      <c r="K77" s="22"/>
      <c r="L77" s="36"/>
      <c r="M77" s="36"/>
      <c r="N77" s="36"/>
      <c r="O77" s="36"/>
      <c r="P77" s="230"/>
    </row>
    <row r="78" spans="1:16" ht="14.1" hidden="1" customHeight="1" outlineLevel="1">
      <c r="A78" s="1"/>
      <c r="B78" s="229"/>
      <c r="C78" s="7"/>
      <c r="D78" s="7"/>
      <c r="E78" s="7"/>
      <c r="F78" s="7"/>
      <c r="G78" s="7"/>
      <c r="H78" s="7"/>
      <c r="I78" s="7"/>
      <c r="J78" s="22"/>
      <c r="K78" s="22"/>
      <c r="L78" s="36"/>
      <c r="M78" s="36"/>
      <c r="N78" s="36"/>
      <c r="O78" s="36"/>
      <c r="P78" s="230"/>
    </row>
    <row r="79" spans="1:16" ht="14.1" hidden="1" customHeight="1" outlineLevel="1">
      <c r="A79" s="1"/>
      <c r="B79" s="229"/>
      <c r="C79" s="7"/>
      <c r="D79" s="7"/>
      <c r="E79" s="7"/>
      <c r="F79" s="7"/>
      <c r="G79" s="7"/>
      <c r="H79" s="7"/>
      <c r="I79" s="7"/>
      <c r="J79" s="22"/>
      <c r="K79" s="22"/>
      <c r="L79" s="36"/>
      <c r="M79" s="36"/>
      <c r="N79" s="36"/>
      <c r="O79" s="36"/>
      <c r="P79" s="230"/>
    </row>
    <row r="80" spans="1:16" ht="14.1" hidden="1" customHeight="1" outlineLevel="1">
      <c r="A80" s="1"/>
      <c r="B80" s="229"/>
      <c r="C80" s="7"/>
      <c r="D80" s="7"/>
      <c r="E80" s="7"/>
      <c r="F80" s="7"/>
      <c r="G80" s="7"/>
      <c r="H80" s="7"/>
      <c r="I80" s="7"/>
      <c r="J80" s="22"/>
      <c r="K80" s="22"/>
      <c r="L80" s="36"/>
      <c r="M80" s="36"/>
      <c r="N80" s="36"/>
      <c r="O80" s="36"/>
      <c r="P80" s="230"/>
    </row>
    <row r="81" spans="1:16" ht="14.1" hidden="1" customHeight="1" outlineLevel="1">
      <c r="A81" s="1"/>
      <c r="B81" s="229"/>
      <c r="C81" s="7"/>
      <c r="D81" s="7"/>
      <c r="E81" s="7"/>
      <c r="F81" s="7"/>
      <c r="G81" s="7"/>
      <c r="H81" s="7"/>
      <c r="I81" s="7"/>
      <c r="J81" s="22"/>
      <c r="K81" s="22"/>
      <c r="L81" s="36"/>
      <c r="M81" s="36"/>
      <c r="N81" s="36"/>
      <c r="O81" s="36"/>
      <c r="P81" s="230"/>
    </row>
    <row r="82" spans="1:16" ht="14.1" hidden="1" customHeight="1" outlineLevel="1">
      <c r="A82" s="1"/>
      <c r="B82" s="229"/>
      <c r="C82" s="7"/>
      <c r="D82" s="7"/>
      <c r="E82" s="7"/>
      <c r="F82" s="7"/>
      <c r="G82" s="7"/>
      <c r="H82" s="7"/>
      <c r="I82" s="7"/>
      <c r="J82" s="22"/>
      <c r="K82" s="22"/>
      <c r="L82" s="36"/>
      <c r="M82" s="36"/>
      <c r="N82" s="36"/>
      <c r="O82" s="36"/>
      <c r="P82" s="230"/>
    </row>
    <row r="83" spans="1:16" ht="14.1" hidden="1" customHeight="1" outlineLevel="1">
      <c r="A83" s="1"/>
      <c r="B83" s="229"/>
      <c r="C83" s="7"/>
      <c r="D83" s="7"/>
      <c r="E83" s="7"/>
      <c r="F83" s="7"/>
      <c r="G83" s="7"/>
      <c r="H83" s="7"/>
      <c r="I83" s="7"/>
      <c r="J83" s="22"/>
      <c r="K83" s="22"/>
      <c r="L83" s="36"/>
      <c r="M83" s="36"/>
      <c r="N83" s="36"/>
      <c r="O83" s="36"/>
      <c r="P83" s="230"/>
    </row>
    <row r="84" spans="1:16" ht="14.1" hidden="1" customHeight="1" outlineLevel="1">
      <c r="A84" s="1"/>
      <c r="B84" s="229"/>
      <c r="C84" s="7"/>
      <c r="D84" s="7"/>
      <c r="E84" s="7"/>
      <c r="F84" s="7"/>
      <c r="G84" s="7"/>
      <c r="H84" s="7"/>
      <c r="I84" s="7"/>
      <c r="J84" s="22"/>
      <c r="K84" s="22"/>
      <c r="L84" s="36"/>
      <c r="M84" s="36"/>
      <c r="N84" s="36"/>
      <c r="O84" s="36"/>
      <c r="P84" s="230"/>
    </row>
    <row r="85" spans="1:16" ht="14.1" hidden="1" customHeight="1" outlineLevel="1">
      <c r="A85" s="1"/>
      <c r="B85" s="229"/>
      <c r="C85" s="7"/>
      <c r="D85" s="7"/>
      <c r="E85" s="7"/>
      <c r="F85" s="7"/>
      <c r="G85" s="7"/>
      <c r="H85" s="7"/>
      <c r="I85" s="7"/>
      <c r="J85" s="22"/>
      <c r="K85" s="22"/>
      <c r="L85" s="36"/>
      <c r="M85" s="36"/>
      <c r="N85" s="36"/>
      <c r="O85" s="36"/>
      <c r="P85" s="230"/>
    </row>
    <row r="86" spans="1:16" ht="14.1" hidden="1" customHeight="1" outlineLevel="1" collapsed="1">
      <c r="A86" s="1"/>
      <c r="B86" s="229"/>
      <c r="C86" s="7"/>
      <c r="D86" s="7"/>
      <c r="E86" s="7"/>
      <c r="F86" s="7"/>
      <c r="G86" s="7"/>
      <c r="H86" s="7"/>
      <c r="I86" s="7"/>
      <c r="J86" s="22"/>
      <c r="K86" s="22"/>
      <c r="L86" s="36"/>
      <c r="M86" s="36"/>
      <c r="N86" s="36"/>
      <c r="O86" s="36"/>
      <c r="P86" s="230"/>
    </row>
    <row r="87" spans="1:16" ht="14.1" hidden="1" customHeight="1" outlineLevel="1">
      <c r="A87" s="1"/>
      <c r="B87" s="229"/>
      <c r="C87" s="7"/>
      <c r="D87" s="7"/>
      <c r="E87" s="7"/>
      <c r="F87" s="7"/>
      <c r="G87" s="7"/>
      <c r="H87" s="7"/>
      <c r="I87" s="7"/>
      <c r="J87" s="22"/>
      <c r="K87" s="22"/>
      <c r="L87" s="36"/>
      <c r="M87" s="36"/>
      <c r="N87" s="36"/>
      <c r="O87" s="36"/>
      <c r="P87" s="230"/>
    </row>
    <row r="88" spans="1:16" ht="14.1" hidden="1" customHeight="1" outlineLevel="1">
      <c r="A88" s="1"/>
      <c r="B88" s="229"/>
      <c r="C88" s="7"/>
      <c r="D88" s="7"/>
      <c r="E88" s="7"/>
      <c r="F88" s="7"/>
      <c r="G88" s="7"/>
      <c r="H88" s="7"/>
      <c r="I88" s="7"/>
      <c r="J88" s="22"/>
      <c r="K88" s="22"/>
      <c r="L88" s="36"/>
      <c r="M88" s="36"/>
      <c r="N88" s="36"/>
      <c r="O88" s="36"/>
      <c r="P88" s="230"/>
    </row>
    <row r="89" spans="1:16" ht="14.1" hidden="1" customHeight="1" outlineLevel="1">
      <c r="A89" s="1"/>
      <c r="B89" s="229"/>
      <c r="C89" s="7"/>
      <c r="D89" s="7"/>
      <c r="E89" s="7"/>
      <c r="F89" s="7"/>
      <c r="G89" s="7"/>
      <c r="H89" s="7"/>
      <c r="I89" s="7"/>
      <c r="J89" s="22"/>
      <c r="K89" s="22"/>
      <c r="L89" s="36"/>
      <c r="M89" s="36"/>
      <c r="N89" s="36"/>
      <c r="O89" s="36"/>
      <c r="P89" s="230"/>
    </row>
    <row r="90" spans="1:16" ht="14.1" hidden="1" customHeight="1" outlineLevel="1">
      <c r="A90" s="1"/>
      <c r="B90" s="229"/>
      <c r="C90" s="7"/>
      <c r="D90" s="7"/>
      <c r="E90" s="7"/>
      <c r="F90" s="7"/>
      <c r="G90" s="7"/>
      <c r="H90" s="7"/>
      <c r="I90" s="7"/>
      <c r="J90" s="22"/>
      <c r="K90" s="22"/>
      <c r="L90" s="36"/>
      <c r="M90" s="36"/>
      <c r="N90" s="36"/>
      <c r="O90" s="36"/>
      <c r="P90" s="230"/>
    </row>
    <row r="91" spans="1:16" ht="14.1" hidden="1" customHeight="1" outlineLevel="1">
      <c r="A91" s="1"/>
      <c r="B91" s="229"/>
      <c r="C91" s="7"/>
      <c r="D91" s="7"/>
      <c r="E91" s="7"/>
      <c r="F91" s="7"/>
      <c r="G91" s="7"/>
      <c r="H91" s="7"/>
      <c r="I91" s="7"/>
      <c r="J91" s="22"/>
      <c r="K91" s="22"/>
      <c r="L91" s="36"/>
      <c r="M91" s="36"/>
      <c r="N91" s="36"/>
      <c r="O91" s="36"/>
      <c r="P91" s="230"/>
    </row>
    <row r="92" spans="1:16" ht="14.1" hidden="1" customHeight="1" outlineLevel="1">
      <c r="A92" s="1"/>
      <c r="B92" s="229"/>
      <c r="C92" s="7"/>
      <c r="D92" s="7"/>
      <c r="E92" s="7"/>
      <c r="F92" s="7"/>
      <c r="G92" s="7"/>
      <c r="H92" s="7"/>
      <c r="I92" s="7"/>
      <c r="J92" s="22"/>
      <c r="K92" s="22"/>
      <c r="L92" s="36"/>
      <c r="M92" s="36"/>
      <c r="N92" s="36"/>
      <c r="O92" s="36"/>
      <c r="P92" s="230"/>
    </row>
    <row r="93" spans="1:16" ht="14.1" hidden="1" customHeight="1" outlineLevel="1">
      <c r="A93" s="1"/>
      <c r="B93" s="229"/>
      <c r="C93" s="7"/>
      <c r="D93" s="7"/>
      <c r="E93" s="7"/>
      <c r="F93" s="7"/>
      <c r="G93" s="7"/>
      <c r="H93" s="7"/>
      <c r="I93" s="7"/>
      <c r="J93" s="22"/>
      <c r="K93" s="22"/>
      <c r="L93" s="36"/>
      <c r="M93" s="36"/>
      <c r="N93" s="36"/>
      <c r="O93" s="36"/>
      <c r="P93" s="230"/>
    </row>
    <row r="94" spans="1:16" ht="14.1" hidden="1" customHeight="1" outlineLevel="1">
      <c r="A94" s="1"/>
      <c r="B94" s="229"/>
      <c r="C94" s="7"/>
      <c r="D94" s="7"/>
      <c r="E94" s="7"/>
      <c r="F94" s="7"/>
      <c r="G94" s="7"/>
      <c r="H94" s="7"/>
      <c r="I94" s="7"/>
      <c r="J94" s="22"/>
      <c r="K94" s="22"/>
      <c r="L94" s="36"/>
      <c r="M94" s="36"/>
      <c r="N94" s="36"/>
      <c r="O94" s="36"/>
      <c r="P94" s="230"/>
    </row>
    <row r="95" spans="1:16" ht="14.1" hidden="1" customHeight="1" outlineLevel="1">
      <c r="A95" s="1"/>
      <c r="B95" s="229"/>
      <c r="C95" s="7"/>
      <c r="D95" s="7"/>
      <c r="E95" s="7"/>
      <c r="F95" s="7"/>
      <c r="G95" s="7"/>
      <c r="H95" s="7"/>
      <c r="I95" s="7"/>
      <c r="J95" s="22"/>
      <c r="K95" s="22"/>
      <c r="L95" s="36"/>
      <c r="M95" s="36"/>
      <c r="N95" s="36"/>
      <c r="O95" s="36"/>
      <c r="P95" s="230"/>
    </row>
    <row r="96" spans="1:16" ht="14.1" hidden="1" customHeight="1" outlineLevel="1">
      <c r="A96" s="1"/>
      <c r="B96" s="229"/>
      <c r="C96" s="7"/>
      <c r="D96" s="7"/>
      <c r="E96" s="7"/>
      <c r="F96" s="7"/>
      <c r="G96" s="7"/>
      <c r="H96" s="7"/>
      <c r="I96" s="7"/>
      <c r="J96" s="22"/>
      <c r="K96" s="22"/>
      <c r="L96" s="36"/>
      <c r="M96" s="36"/>
      <c r="N96" s="36"/>
      <c r="O96" s="36"/>
      <c r="P96" s="230"/>
    </row>
    <row r="97" spans="1:16" ht="14.1" hidden="1" customHeight="1" outlineLevel="1">
      <c r="A97" s="1"/>
      <c r="B97" s="229"/>
      <c r="C97" s="7"/>
      <c r="D97" s="7"/>
      <c r="E97" s="7"/>
      <c r="F97" s="7"/>
      <c r="G97" s="7"/>
      <c r="H97" s="7"/>
      <c r="I97" s="7"/>
      <c r="J97" s="22"/>
      <c r="K97" s="22"/>
      <c r="L97" s="36"/>
      <c r="M97" s="36"/>
      <c r="N97" s="36"/>
      <c r="O97" s="36"/>
      <c r="P97" s="230"/>
    </row>
    <row r="98" spans="1:16" ht="14.1" hidden="1" customHeight="1" outlineLevel="1">
      <c r="A98" s="1"/>
      <c r="B98" s="229"/>
      <c r="C98" s="7"/>
      <c r="D98" s="7"/>
      <c r="E98" s="7"/>
      <c r="F98" s="7"/>
      <c r="G98" s="7"/>
      <c r="H98" s="7"/>
      <c r="I98" s="7"/>
      <c r="J98" s="22"/>
      <c r="K98" s="22"/>
      <c r="L98" s="36"/>
      <c r="M98" s="36"/>
      <c r="N98" s="36"/>
      <c r="O98" s="36"/>
      <c r="P98" s="230"/>
    </row>
    <row r="99" spans="1:16" ht="14.1" hidden="1" customHeight="1" outlineLevel="1">
      <c r="A99" s="1"/>
      <c r="B99" s="229"/>
      <c r="C99" s="7"/>
      <c r="D99" s="7"/>
      <c r="E99" s="7"/>
      <c r="F99" s="7"/>
      <c r="G99" s="7"/>
      <c r="H99" s="7"/>
      <c r="I99" s="7"/>
      <c r="J99" s="22"/>
      <c r="K99" s="22"/>
      <c r="L99" s="36"/>
      <c r="M99" s="36"/>
      <c r="N99" s="36"/>
      <c r="O99" s="36"/>
      <c r="P99" s="230"/>
    </row>
    <row r="100" spans="1:16" ht="14.1" hidden="1" customHeight="1" outlineLevel="1">
      <c r="A100" s="1"/>
      <c r="B100" s="229"/>
      <c r="C100" s="7"/>
      <c r="D100" s="7"/>
      <c r="E100" s="7"/>
      <c r="F100" s="7"/>
      <c r="G100" s="7"/>
      <c r="H100" s="7"/>
      <c r="I100" s="7"/>
      <c r="J100" s="22"/>
      <c r="K100" s="22"/>
      <c r="L100" s="36"/>
      <c r="M100" s="36"/>
      <c r="N100" s="36"/>
      <c r="O100" s="36"/>
      <c r="P100" s="230"/>
    </row>
    <row r="101" spans="1:16" ht="14.1" hidden="1" customHeight="1" outlineLevel="1">
      <c r="A101" s="1"/>
      <c r="B101" s="229"/>
      <c r="C101" s="7"/>
      <c r="D101" s="7"/>
      <c r="E101" s="7"/>
      <c r="F101" s="7"/>
      <c r="G101" s="7"/>
      <c r="H101" s="7"/>
      <c r="I101" s="7"/>
      <c r="J101" s="22"/>
      <c r="K101" s="22"/>
      <c r="L101" s="36"/>
      <c r="M101" s="36"/>
      <c r="N101" s="36"/>
      <c r="O101" s="36"/>
      <c r="P101" s="230"/>
    </row>
    <row r="102" spans="1:16" ht="14.1" hidden="1" customHeight="1" outlineLevel="1">
      <c r="A102" s="1"/>
      <c r="B102" s="229"/>
      <c r="C102" s="7"/>
      <c r="D102" s="7"/>
      <c r="E102" s="7"/>
      <c r="F102" s="7"/>
      <c r="G102" s="7"/>
      <c r="H102" s="7"/>
      <c r="I102" s="7"/>
      <c r="J102" s="22"/>
      <c r="K102" s="22"/>
      <c r="L102" s="36"/>
      <c r="M102" s="36"/>
      <c r="N102" s="36"/>
      <c r="O102" s="36"/>
      <c r="P102" s="230"/>
    </row>
    <row r="103" spans="1:16" ht="14.1" hidden="1" customHeight="1" outlineLevel="1">
      <c r="A103" s="1"/>
      <c r="B103" s="229"/>
      <c r="C103" s="7"/>
      <c r="D103" s="7"/>
      <c r="E103" s="7"/>
      <c r="F103" s="7"/>
      <c r="G103" s="7"/>
      <c r="H103" s="7"/>
      <c r="I103" s="7"/>
      <c r="J103" s="22"/>
      <c r="K103" s="22"/>
      <c r="L103" s="36"/>
      <c r="M103" s="36"/>
      <c r="N103" s="36"/>
      <c r="O103" s="36"/>
      <c r="P103" s="230"/>
    </row>
    <row r="104" spans="1:16" ht="14.1" hidden="1" customHeight="1" outlineLevel="1">
      <c r="A104" s="1"/>
      <c r="B104" s="229"/>
      <c r="C104" s="7"/>
      <c r="D104" s="7"/>
      <c r="E104" s="7"/>
      <c r="F104" s="7"/>
      <c r="G104" s="7"/>
      <c r="H104" s="7"/>
      <c r="I104" s="7"/>
      <c r="J104" s="22"/>
      <c r="K104" s="22"/>
      <c r="L104" s="36"/>
      <c r="M104" s="36"/>
      <c r="N104" s="36"/>
      <c r="O104" s="36"/>
      <c r="P104" s="230"/>
    </row>
    <row r="105" spans="1:16" ht="14.1" hidden="1" customHeight="1" outlineLevel="1">
      <c r="A105" s="1"/>
      <c r="B105" s="229"/>
      <c r="C105" s="7"/>
      <c r="D105" s="7"/>
      <c r="E105" s="7"/>
      <c r="F105" s="7"/>
      <c r="G105" s="7"/>
      <c r="H105" s="7"/>
      <c r="I105" s="7"/>
      <c r="J105" s="22"/>
      <c r="K105" s="22"/>
      <c r="L105" s="36"/>
      <c r="M105" s="36"/>
      <c r="N105" s="36"/>
      <c r="O105" s="36"/>
      <c r="P105" s="230"/>
    </row>
    <row r="106" spans="1:16" ht="14.1" hidden="1" customHeight="1" outlineLevel="1">
      <c r="A106" s="1"/>
      <c r="B106" s="229"/>
      <c r="C106" s="7"/>
      <c r="D106" s="7"/>
      <c r="E106" s="7"/>
      <c r="F106" s="7"/>
      <c r="G106" s="7"/>
      <c r="H106" s="7"/>
      <c r="I106" s="7"/>
      <c r="J106" s="22"/>
      <c r="K106" s="22"/>
      <c r="L106" s="36"/>
      <c r="M106" s="36"/>
      <c r="N106" s="36"/>
      <c r="O106" s="36"/>
      <c r="P106" s="230"/>
    </row>
    <row r="107" spans="1:16" ht="14.1" hidden="1" customHeight="1" outlineLevel="1">
      <c r="A107" s="1"/>
      <c r="B107" s="229"/>
      <c r="C107" s="7"/>
      <c r="D107" s="7"/>
      <c r="E107" s="7"/>
      <c r="F107" s="7"/>
      <c r="G107" s="7"/>
      <c r="H107" s="7"/>
      <c r="I107" s="7"/>
      <c r="J107" s="22"/>
      <c r="K107" s="22"/>
      <c r="L107" s="36"/>
      <c r="M107" s="36"/>
      <c r="N107" s="36"/>
      <c r="O107" s="36"/>
      <c r="P107" s="230"/>
    </row>
    <row r="108" spans="1:16" ht="14.1" hidden="1" customHeight="1" outlineLevel="1">
      <c r="A108" s="1"/>
      <c r="B108" s="229"/>
      <c r="C108" s="7"/>
      <c r="D108" s="7"/>
      <c r="E108" s="7"/>
      <c r="F108" s="7"/>
      <c r="G108" s="7"/>
      <c r="H108" s="7"/>
      <c r="I108" s="7"/>
      <c r="J108" s="22"/>
      <c r="K108" s="22"/>
      <c r="L108" s="36"/>
      <c r="M108" s="36"/>
      <c r="N108" s="36"/>
      <c r="O108" s="36"/>
      <c r="P108" s="230"/>
    </row>
    <row r="109" spans="1:16" ht="14.1" hidden="1" customHeight="1" outlineLevel="1">
      <c r="A109" s="1"/>
      <c r="B109" s="229"/>
      <c r="C109" s="7"/>
      <c r="D109" s="7"/>
      <c r="E109" s="7"/>
      <c r="F109" s="7"/>
      <c r="G109" s="7"/>
      <c r="H109" s="7"/>
      <c r="I109" s="7"/>
      <c r="J109" s="22"/>
      <c r="K109" s="22"/>
      <c r="L109" s="36"/>
      <c r="M109" s="36"/>
      <c r="N109" s="36"/>
      <c r="O109" s="36"/>
      <c r="P109" s="230"/>
    </row>
    <row r="110" spans="1:16" ht="14.1" hidden="1" customHeight="1" outlineLevel="1">
      <c r="A110" s="1"/>
      <c r="B110" s="229"/>
      <c r="C110" s="7"/>
      <c r="D110" s="7"/>
      <c r="E110" s="7"/>
      <c r="F110" s="7"/>
      <c r="G110" s="7"/>
      <c r="H110" s="7"/>
      <c r="I110" s="7"/>
      <c r="J110" s="22"/>
      <c r="K110" s="22"/>
      <c r="L110" s="36"/>
      <c r="M110" s="36"/>
      <c r="N110" s="36"/>
      <c r="O110" s="36"/>
      <c r="P110" s="230"/>
    </row>
    <row r="111" spans="1:16" ht="14.1" hidden="1" customHeight="1" outlineLevel="1">
      <c r="A111" s="1"/>
      <c r="B111" s="229"/>
      <c r="C111" s="7"/>
      <c r="D111" s="7"/>
      <c r="E111" s="7"/>
      <c r="F111" s="7"/>
      <c r="G111" s="7"/>
      <c r="H111" s="7"/>
      <c r="I111" s="7"/>
      <c r="J111" s="22"/>
      <c r="K111" s="22"/>
      <c r="L111" s="36"/>
      <c r="M111" s="36"/>
      <c r="N111" s="36"/>
      <c r="O111" s="36"/>
      <c r="P111" s="230"/>
    </row>
    <row r="112" spans="1:16" ht="14.1" hidden="1" customHeight="1" outlineLevel="1">
      <c r="A112" s="1"/>
      <c r="B112" s="229"/>
      <c r="C112" s="7"/>
      <c r="D112" s="7"/>
      <c r="E112" s="7"/>
      <c r="F112" s="7"/>
      <c r="G112" s="7"/>
      <c r="H112" s="7"/>
      <c r="I112" s="7"/>
      <c r="J112" s="22"/>
      <c r="K112" s="22"/>
      <c r="L112" s="36"/>
      <c r="M112" s="36"/>
      <c r="N112" s="36"/>
      <c r="O112" s="36"/>
      <c r="P112" s="230"/>
    </row>
    <row r="113" spans="1:16" ht="14.1" hidden="1" customHeight="1" outlineLevel="1">
      <c r="A113" s="1"/>
      <c r="B113" s="229"/>
      <c r="C113" s="7"/>
      <c r="D113" s="7"/>
      <c r="E113" s="7"/>
      <c r="F113" s="7"/>
      <c r="G113" s="7"/>
      <c r="H113" s="7"/>
      <c r="I113" s="7"/>
      <c r="J113" s="22"/>
      <c r="K113" s="22"/>
      <c r="L113" s="36"/>
      <c r="M113" s="36"/>
      <c r="N113" s="36"/>
      <c r="O113" s="36"/>
      <c r="P113" s="230"/>
    </row>
    <row r="114" spans="1:16" ht="14.1" hidden="1" customHeight="1" outlineLevel="1">
      <c r="A114" s="1"/>
      <c r="B114" s="229"/>
      <c r="C114" s="7"/>
      <c r="D114" s="7"/>
      <c r="E114" s="7"/>
      <c r="F114" s="7"/>
      <c r="G114" s="7"/>
      <c r="H114" s="7"/>
      <c r="I114" s="7"/>
      <c r="J114" s="22"/>
      <c r="K114" s="22"/>
      <c r="L114" s="36"/>
      <c r="M114" s="36"/>
      <c r="N114" s="36"/>
      <c r="O114" s="36"/>
      <c r="P114" s="230"/>
    </row>
    <row r="115" spans="1:16" ht="14.1" hidden="1" customHeight="1" outlineLevel="1">
      <c r="A115" s="1"/>
      <c r="B115" s="229"/>
      <c r="C115" s="7"/>
      <c r="D115" s="7"/>
      <c r="E115" s="7"/>
      <c r="F115" s="7"/>
      <c r="G115" s="7"/>
      <c r="H115" s="7"/>
      <c r="I115" s="7"/>
      <c r="J115" s="22"/>
      <c r="K115" s="22"/>
      <c r="L115" s="36"/>
      <c r="M115" s="36"/>
      <c r="N115" s="36"/>
      <c r="O115" s="36"/>
      <c r="P115" s="230"/>
    </row>
    <row r="116" spans="1:16" ht="14.1" hidden="1" customHeight="1" outlineLevel="1">
      <c r="A116" s="1"/>
      <c r="B116" s="229"/>
      <c r="C116" s="7"/>
      <c r="D116" s="7"/>
      <c r="E116" s="7"/>
      <c r="F116" s="7"/>
      <c r="G116" s="7"/>
      <c r="H116" s="7"/>
      <c r="I116" s="7"/>
      <c r="J116" s="22"/>
      <c r="K116" s="22"/>
      <c r="L116" s="36"/>
      <c r="M116" s="36"/>
      <c r="N116" s="36"/>
      <c r="O116" s="36"/>
      <c r="P116" s="230"/>
    </row>
    <row r="117" spans="1:16" hidden="1" outlineLevel="1">
      <c r="A117" s="1"/>
      <c r="B117" s="229"/>
      <c r="C117" s="7"/>
      <c r="D117" s="7"/>
      <c r="E117" s="7"/>
      <c r="F117" s="7"/>
      <c r="G117" s="7"/>
      <c r="H117" s="7"/>
      <c r="I117" s="7"/>
      <c r="J117" s="22"/>
      <c r="K117" s="22"/>
      <c r="L117" s="36"/>
      <c r="M117" s="36"/>
      <c r="N117" s="36"/>
      <c r="O117" s="36"/>
      <c r="P117" s="230"/>
    </row>
    <row r="118" spans="1:16" hidden="1" outlineLevel="1">
      <c r="A118" s="1"/>
      <c r="B118" s="229"/>
      <c r="C118" s="7"/>
      <c r="D118" s="7"/>
      <c r="E118" s="7"/>
      <c r="F118" s="7"/>
      <c r="G118" s="7"/>
      <c r="H118" s="7"/>
      <c r="I118" s="7"/>
      <c r="J118" s="22"/>
      <c r="K118" s="22"/>
      <c r="L118" s="36"/>
      <c r="M118" s="36"/>
      <c r="N118" s="36"/>
      <c r="O118" s="36"/>
      <c r="P118" s="230"/>
    </row>
    <row r="119" spans="1:16" hidden="1" outlineLevel="1">
      <c r="A119" s="1"/>
      <c r="B119" s="229"/>
      <c r="C119" s="7"/>
      <c r="D119" s="7"/>
      <c r="E119" s="7"/>
      <c r="F119" s="7"/>
      <c r="G119" s="7"/>
      <c r="H119" s="7"/>
      <c r="I119" s="7"/>
      <c r="J119" s="22"/>
      <c r="K119" s="22"/>
      <c r="L119" s="36"/>
      <c r="M119" s="36"/>
      <c r="N119" s="36"/>
      <c r="O119" s="36"/>
      <c r="P119" s="230"/>
    </row>
    <row r="120" spans="1:16" hidden="1" outlineLevel="1">
      <c r="A120" s="1"/>
      <c r="B120" s="229"/>
      <c r="C120" s="7"/>
      <c r="D120" s="7"/>
      <c r="E120" s="7"/>
      <c r="F120" s="7"/>
      <c r="G120" s="7"/>
      <c r="H120" s="7"/>
      <c r="I120" s="7"/>
      <c r="J120" s="22"/>
      <c r="K120" s="22"/>
      <c r="L120" s="36"/>
      <c r="M120" s="36"/>
      <c r="N120" s="36"/>
      <c r="O120" s="36"/>
      <c r="P120" s="230"/>
    </row>
    <row r="121" spans="1:16" hidden="1" outlineLevel="1">
      <c r="A121" s="1"/>
      <c r="B121" s="229"/>
      <c r="C121" s="7"/>
      <c r="D121" s="7"/>
      <c r="E121" s="7"/>
      <c r="F121" s="7"/>
      <c r="G121" s="7"/>
      <c r="H121" s="7"/>
      <c r="I121" s="7"/>
      <c r="J121" s="22"/>
      <c r="K121" s="22"/>
      <c r="L121" s="36"/>
      <c r="M121" s="36"/>
      <c r="N121" s="36"/>
      <c r="O121" s="36"/>
      <c r="P121" s="230"/>
    </row>
    <row r="122" spans="1:16" hidden="1" outlineLevel="1">
      <c r="B122" s="231"/>
      <c r="C122" s="232"/>
      <c r="D122" s="232"/>
      <c r="E122" s="232"/>
      <c r="F122" s="232"/>
      <c r="G122" s="232"/>
      <c r="H122" s="232"/>
      <c r="I122" s="232"/>
      <c r="J122" s="233"/>
      <c r="K122" s="233"/>
      <c r="L122" s="234"/>
      <c r="M122" s="234"/>
      <c r="N122" s="234"/>
      <c r="O122" s="234"/>
      <c r="P122" s="235"/>
    </row>
    <row r="123" spans="1:16" hidden="1" outlineLevel="1">
      <c r="B123" s="229"/>
      <c r="C123" s="7"/>
      <c r="D123" s="7"/>
      <c r="E123" s="7"/>
      <c r="F123" s="7"/>
      <c r="G123" s="7"/>
      <c r="H123" s="7"/>
      <c r="I123" s="7"/>
      <c r="J123" s="22"/>
      <c r="K123" s="22"/>
      <c r="L123" s="36"/>
      <c r="M123" s="36"/>
      <c r="N123" s="36"/>
      <c r="O123" s="36"/>
      <c r="P123" s="230"/>
    </row>
    <row r="124" spans="1:16" hidden="1" outlineLevel="1">
      <c r="B124" s="229"/>
      <c r="C124" s="7"/>
      <c r="D124" s="7"/>
      <c r="E124" s="7"/>
      <c r="F124" s="7"/>
      <c r="G124" s="7"/>
      <c r="H124" s="7"/>
      <c r="I124" s="7"/>
      <c r="J124" s="22"/>
      <c r="K124" s="22"/>
      <c r="L124" s="36"/>
      <c r="M124" s="36"/>
      <c r="N124" s="36"/>
      <c r="O124" s="36"/>
      <c r="P124" s="230"/>
    </row>
    <row r="125" spans="1:16" hidden="1" outlineLevel="1">
      <c r="B125" s="229"/>
      <c r="C125" s="7"/>
      <c r="D125" s="7"/>
      <c r="E125" s="7"/>
      <c r="F125" s="7"/>
      <c r="G125" s="7"/>
      <c r="H125" s="7"/>
      <c r="I125" s="7"/>
      <c r="J125" s="22"/>
      <c r="K125" s="22"/>
      <c r="L125" s="36"/>
      <c r="M125" s="36"/>
      <c r="N125" s="36"/>
      <c r="O125" s="36"/>
      <c r="P125" s="230"/>
    </row>
    <row r="126" spans="1:16" hidden="1" outlineLevel="1">
      <c r="B126" s="229"/>
      <c r="C126" s="7"/>
      <c r="D126" s="7"/>
      <c r="E126" s="7"/>
      <c r="F126" s="7"/>
      <c r="G126" s="7"/>
      <c r="H126" s="7"/>
      <c r="I126" s="7"/>
      <c r="J126" s="22"/>
      <c r="K126" s="22"/>
      <c r="L126" s="36"/>
      <c r="M126" s="36"/>
      <c r="N126" s="36"/>
      <c r="O126" s="36"/>
      <c r="P126" s="230"/>
    </row>
    <row r="127" spans="1:16" hidden="1" outlineLevel="1">
      <c r="B127" s="229"/>
      <c r="C127" s="7"/>
      <c r="D127" s="7"/>
      <c r="E127" s="7"/>
      <c r="F127" s="7"/>
      <c r="G127" s="7"/>
      <c r="H127" s="7"/>
      <c r="I127" s="7"/>
      <c r="J127" s="22"/>
      <c r="K127" s="22"/>
      <c r="L127" s="36"/>
      <c r="M127" s="36"/>
      <c r="N127" s="36"/>
      <c r="O127" s="36"/>
      <c r="P127" s="230"/>
    </row>
    <row r="128" spans="1:16" hidden="1" outlineLevel="1" collapsed="1">
      <c r="B128" s="229"/>
      <c r="C128" s="7"/>
      <c r="D128" s="7"/>
      <c r="E128" s="7"/>
      <c r="F128" s="7"/>
      <c r="G128" s="7"/>
      <c r="H128" s="7"/>
      <c r="I128" s="7"/>
      <c r="J128" s="22"/>
      <c r="K128" s="22"/>
      <c r="L128" s="36"/>
      <c r="M128" s="36"/>
      <c r="N128" s="36"/>
      <c r="O128" s="36"/>
      <c r="P128" s="230"/>
    </row>
    <row r="129" spans="2:16" hidden="1" outlineLevel="1">
      <c r="B129" s="229"/>
      <c r="C129" s="7"/>
      <c r="D129" s="7"/>
      <c r="E129" s="7"/>
      <c r="F129" s="7"/>
      <c r="G129" s="7"/>
      <c r="H129" s="7"/>
      <c r="I129" s="7"/>
      <c r="J129" s="22"/>
      <c r="K129" s="22"/>
      <c r="L129" s="36"/>
      <c r="M129" s="36"/>
      <c r="N129" s="36"/>
      <c r="O129" s="36"/>
      <c r="P129" s="230"/>
    </row>
    <row r="130" spans="2:16" hidden="1" outlineLevel="1">
      <c r="B130" s="229"/>
      <c r="C130" s="7"/>
      <c r="D130" s="7"/>
      <c r="E130" s="7"/>
      <c r="F130" s="7"/>
      <c r="G130" s="7"/>
      <c r="H130" s="7"/>
      <c r="I130" s="7"/>
      <c r="J130" s="22"/>
      <c r="K130" s="22"/>
      <c r="L130" s="36"/>
      <c r="M130" s="36"/>
      <c r="N130" s="36"/>
      <c r="O130" s="36"/>
      <c r="P130" s="230"/>
    </row>
    <row r="131" spans="2:16" hidden="1" outlineLevel="1">
      <c r="B131" s="229"/>
      <c r="C131" s="7"/>
      <c r="D131" s="7"/>
      <c r="E131" s="7"/>
      <c r="F131" s="7"/>
      <c r="G131" s="7"/>
      <c r="H131" s="7"/>
      <c r="I131" s="7"/>
      <c r="J131" s="22"/>
      <c r="K131" s="22"/>
      <c r="L131" s="36"/>
      <c r="M131" s="36"/>
      <c r="N131" s="36"/>
      <c r="O131" s="36"/>
      <c r="P131" s="230"/>
    </row>
    <row r="132" spans="2:16" hidden="1" outlineLevel="1">
      <c r="B132" s="229"/>
      <c r="C132" s="7"/>
      <c r="D132" s="7"/>
      <c r="E132" s="7"/>
      <c r="F132" s="7"/>
      <c r="G132" s="7"/>
      <c r="H132" s="7"/>
      <c r="I132" s="7"/>
      <c r="J132" s="22"/>
      <c r="K132" s="22"/>
      <c r="L132" s="36"/>
      <c r="M132" s="36"/>
      <c r="N132" s="36"/>
      <c r="O132" s="36"/>
      <c r="P132" s="230"/>
    </row>
    <row r="133" spans="2:16" hidden="1" outlineLevel="1">
      <c r="B133" s="229"/>
      <c r="C133" s="7"/>
      <c r="D133" s="7"/>
      <c r="E133" s="7"/>
      <c r="F133" s="7"/>
      <c r="G133" s="7"/>
      <c r="H133" s="7"/>
      <c r="I133" s="7"/>
      <c r="J133" s="22"/>
      <c r="K133" s="22"/>
      <c r="L133" s="36"/>
      <c r="M133" s="36"/>
      <c r="N133" s="36"/>
      <c r="O133" s="36"/>
      <c r="P133" s="230"/>
    </row>
    <row r="134" spans="2:16" hidden="1" outlineLevel="1">
      <c r="B134" s="229"/>
      <c r="C134" s="7"/>
      <c r="D134" s="7"/>
      <c r="E134" s="7"/>
      <c r="F134" s="7"/>
      <c r="G134" s="7"/>
      <c r="H134" s="7"/>
      <c r="I134" s="7"/>
      <c r="J134" s="22"/>
      <c r="K134" s="22"/>
      <c r="L134" s="36"/>
      <c r="M134" s="36"/>
      <c r="N134" s="36"/>
      <c r="O134" s="36"/>
      <c r="P134" s="230"/>
    </row>
    <row r="135" spans="2:16" hidden="1" outlineLevel="1">
      <c r="B135" s="229"/>
      <c r="C135" s="7"/>
      <c r="D135" s="7"/>
      <c r="E135" s="7"/>
      <c r="F135" s="7"/>
      <c r="G135" s="7"/>
      <c r="H135" s="7"/>
      <c r="I135" s="7"/>
      <c r="J135" s="22"/>
      <c r="K135" s="22"/>
      <c r="L135" s="36"/>
      <c r="M135" s="36"/>
      <c r="N135" s="36"/>
      <c r="O135" s="36"/>
      <c r="P135" s="230"/>
    </row>
    <row r="136" spans="2:16" hidden="1" outlineLevel="1">
      <c r="B136" s="229"/>
      <c r="C136" s="7"/>
      <c r="D136" s="7"/>
      <c r="E136" s="7"/>
      <c r="F136" s="7"/>
      <c r="G136" s="7"/>
      <c r="H136" s="7"/>
      <c r="I136" s="7"/>
      <c r="J136" s="22"/>
      <c r="K136" s="22"/>
      <c r="L136" s="36"/>
      <c r="M136" s="36"/>
      <c r="N136" s="36"/>
      <c r="O136" s="36"/>
      <c r="P136" s="230"/>
    </row>
    <row r="137" spans="2:16" hidden="1" outlineLevel="1" collapsed="1">
      <c r="B137" s="229"/>
      <c r="C137" s="7"/>
      <c r="D137" s="7"/>
      <c r="E137" s="7"/>
      <c r="F137" s="7"/>
      <c r="G137" s="7"/>
      <c r="H137" s="7"/>
      <c r="I137" s="7"/>
      <c r="J137" s="22"/>
      <c r="K137" s="22"/>
      <c r="L137" s="36"/>
      <c r="M137" s="36"/>
      <c r="N137" s="36"/>
      <c r="O137" s="36"/>
      <c r="P137" s="230"/>
    </row>
    <row r="138" spans="2:16" hidden="1" outlineLevel="1">
      <c r="B138" s="229"/>
      <c r="C138" s="7"/>
      <c r="D138" s="7"/>
      <c r="E138" s="7"/>
      <c r="F138" s="7"/>
      <c r="G138" s="7"/>
      <c r="H138" s="7"/>
      <c r="I138" s="7"/>
      <c r="J138" s="22"/>
      <c r="K138" s="22"/>
      <c r="L138" s="36"/>
      <c r="M138" s="36"/>
      <c r="N138" s="36"/>
      <c r="O138" s="36"/>
      <c r="P138" s="230"/>
    </row>
    <row r="139" spans="2:16" hidden="1" outlineLevel="1">
      <c r="B139" s="229"/>
      <c r="C139" s="7"/>
      <c r="D139" s="7"/>
      <c r="E139" s="7"/>
      <c r="F139" s="7"/>
      <c r="G139" s="7"/>
      <c r="H139" s="7"/>
      <c r="I139" s="7"/>
      <c r="J139" s="22"/>
      <c r="K139" s="22"/>
      <c r="L139" s="36"/>
      <c r="M139" s="36"/>
      <c r="N139" s="36"/>
      <c r="O139" s="36"/>
      <c r="P139" s="230"/>
    </row>
    <row r="140" spans="2:16" hidden="1" outlineLevel="1">
      <c r="B140" s="229"/>
      <c r="C140" s="7"/>
      <c r="D140" s="7"/>
      <c r="E140" s="7"/>
      <c r="F140" s="7"/>
      <c r="G140" s="7"/>
      <c r="H140" s="7"/>
      <c r="I140" s="7"/>
      <c r="J140" s="22"/>
      <c r="K140" s="22"/>
      <c r="L140" s="36"/>
      <c r="M140" s="36"/>
      <c r="N140" s="36"/>
      <c r="O140" s="36"/>
      <c r="P140" s="230"/>
    </row>
    <row r="141" spans="2:16" hidden="1" outlineLevel="1">
      <c r="B141" s="229"/>
      <c r="C141" s="7"/>
      <c r="D141" s="7"/>
      <c r="E141" s="7"/>
      <c r="F141" s="7"/>
      <c r="G141" s="7"/>
      <c r="H141" s="7"/>
      <c r="I141" s="7"/>
      <c r="J141" s="22"/>
      <c r="K141" s="22"/>
      <c r="L141" s="36"/>
      <c r="M141" s="36"/>
      <c r="N141" s="36"/>
      <c r="O141" s="36"/>
      <c r="P141" s="230"/>
    </row>
    <row r="142" spans="2:16" hidden="1" outlineLevel="1">
      <c r="B142" s="229"/>
      <c r="C142" s="7"/>
      <c r="D142" s="7"/>
      <c r="E142" s="7"/>
      <c r="F142" s="7"/>
      <c r="G142" s="7"/>
      <c r="H142" s="7"/>
      <c r="I142" s="7"/>
      <c r="J142" s="22"/>
      <c r="K142" s="22"/>
      <c r="L142" s="36"/>
      <c r="M142" s="36"/>
      <c r="N142" s="36"/>
      <c r="O142" s="36"/>
      <c r="P142" s="230"/>
    </row>
    <row r="143" spans="2:16" hidden="1" outlineLevel="1">
      <c r="B143" s="229"/>
      <c r="C143" s="7"/>
      <c r="D143" s="7"/>
      <c r="E143" s="7"/>
      <c r="F143" s="7"/>
      <c r="G143" s="7"/>
      <c r="H143" s="7"/>
      <c r="I143" s="7"/>
      <c r="J143" s="22"/>
      <c r="K143" s="22"/>
      <c r="L143" s="36"/>
      <c r="M143" s="36"/>
      <c r="N143" s="36"/>
      <c r="O143" s="36"/>
      <c r="P143" s="230"/>
    </row>
    <row r="144" spans="2:16" hidden="1" outlineLevel="1">
      <c r="B144" s="229"/>
      <c r="C144" s="7"/>
      <c r="D144" s="7"/>
      <c r="E144" s="7"/>
      <c r="F144" s="7"/>
      <c r="G144" s="7"/>
      <c r="H144" s="7"/>
      <c r="I144" s="7"/>
      <c r="J144" s="22"/>
      <c r="K144" s="22"/>
      <c r="L144" s="36"/>
      <c r="M144" s="36"/>
      <c r="N144" s="36"/>
      <c r="O144" s="36"/>
      <c r="P144" s="230"/>
    </row>
    <row r="145" spans="1:17" hidden="1" outlineLevel="1">
      <c r="B145" s="229"/>
      <c r="C145" s="7"/>
      <c r="D145" s="7"/>
      <c r="E145" s="7"/>
      <c r="F145" s="7"/>
      <c r="G145" s="7"/>
      <c r="H145" s="7"/>
      <c r="I145" s="7"/>
      <c r="J145" s="22"/>
      <c r="K145" s="22"/>
      <c r="L145" s="36"/>
      <c r="M145" s="36"/>
      <c r="N145" s="36"/>
      <c r="O145" s="36"/>
      <c r="P145" s="230"/>
      <c r="Q145" s="62"/>
    </row>
    <row r="146" spans="1:17" hidden="1" outlineLevel="1">
      <c r="B146" s="229"/>
      <c r="C146" s="7"/>
      <c r="D146" s="7"/>
      <c r="E146" s="7"/>
      <c r="F146" s="7"/>
      <c r="G146" s="7"/>
      <c r="H146" s="7"/>
      <c r="I146" s="7"/>
      <c r="J146" s="22"/>
      <c r="K146" s="22"/>
      <c r="L146" s="36"/>
      <c r="M146" s="36"/>
      <c r="N146" s="36"/>
      <c r="O146" s="36"/>
      <c r="P146" s="230"/>
      <c r="Q146" s="62"/>
    </row>
    <row r="147" spans="1:17" hidden="1" outlineLevel="1">
      <c r="B147" s="229"/>
      <c r="C147" s="7"/>
      <c r="D147" s="7"/>
      <c r="E147" s="7"/>
      <c r="F147" s="7"/>
      <c r="G147" s="7"/>
      <c r="H147" s="7"/>
      <c r="I147" s="7"/>
      <c r="J147" s="22"/>
      <c r="K147" s="22"/>
      <c r="L147" s="36"/>
      <c r="M147" s="36"/>
      <c r="N147" s="36"/>
      <c r="O147" s="36"/>
      <c r="P147" s="230"/>
      <c r="Q147" s="62"/>
    </row>
    <row r="148" spans="1:17" hidden="1" outlineLevel="1">
      <c r="B148" s="229"/>
      <c r="C148" s="7"/>
      <c r="D148" s="7"/>
      <c r="E148" s="7"/>
      <c r="F148" s="7"/>
      <c r="G148" s="7"/>
      <c r="H148" s="7"/>
      <c r="I148" s="7"/>
      <c r="J148" s="22"/>
      <c r="K148" s="22"/>
      <c r="L148" s="36"/>
      <c r="M148" s="36"/>
      <c r="N148" s="36"/>
      <c r="O148" s="36"/>
      <c r="P148" s="230"/>
    </row>
    <row r="149" spans="1:17" hidden="1" outlineLevel="1">
      <c r="B149" s="229"/>
      <c r="C149" s="7"/>
      <c r="D149" s="7"/>
      <c r="E149" s="7"/>
      <c r="F149" s="7"/>
      <c r="G149" s="7"/>
      <c r="H149" s="7"/>
      <c r="I149" s="7"/>
      <c r="J149" s="22"/>
      <c r="K149" s="22"/>
      <c r="L149" s="36"/>
      <c r="M149" s="36"/>
      <c r="N149" s="36"/>
      <c r="O149" s="36"/>
      <c r="P149" s="230"/>
    </row>
    <row r="150" spans="1:17" hidden="1" outlineLevel="1">
      <c r="B150" s="229"/>
      <c r="C150" s="7"/>
      <c r="D150" s="7"/>
      <c r="E150" s="7"/>
      <c r="F150" s="7"/>
      <c r="G150" s="7"/>
      <c r="H150" s="7"/>
      <c r="I150" s="7"/>
      <c r="J150" s="22"/>
      <c r="K150" s="22"/>
      <c r="L150" s="36"/>
      <c r="M150" s="36"/>
      <c r="N150" s="36"/>
      <c r="O150" s="36"/>
      <c r="P150" s="230"/>
      <c r="Q150" s="69"/>
    </row>
    <row r="151" spans="1:17" hidden="1" outlineLevel="1">
      <c r="B151" s="229"/>
      <c r="C151" s="7"/>
      <c r="D151" s="7"/>
      <c r="E151" s="7"/>
      <c r="F151" s="7"/>
      <c r="G151" s="7"/>
      <c r="H151" s="7"/>
      <c r="I151" s="7"/>
      <c r="J151" s="22"/>
      <c r="K151" s="22"/>
      <c r="L151" s="36"/>
      <c r="M151" s="36"/>
      <c r="N151" s="36"/>
      <c r="O151" s="36"/>
      <c r="P151" s="230"/>
      <c r="Q151" s="13" t="str">
        <f>HLOOKUP([0]!InputLanguage,LookupList,198,FALSE)</f>
        <v>Points (P2):</v>
      </c>
    </row>
    <row r="152" spans="1:17" hidden="1" outlineLevel="1">
      <c r="B152" s="229"/>
      <c r="C152" s="7"/>
      <c r="D152" s="7"/>
      <c r="E152" s="7"/>
      <c r="F152" s="7"/>
      <c r="G152" s="7"/>
      <c r="H152" s="7"/>
      <c r="I152" s="7"/>
      <c r="J152" s="22"/>
      <c r="K152" s="22"/>
      <c r="L152" s="36"/>
      <c r="M152" s="36"/>
      <c r="N152" s="36"/>
      <c r="O152" s="36"/>
      <c r="P152" s="230"/>
      <c r="Q152" s="70" t="str">
        <f>IFERROR(IF(OR(ROUND($E$207,0)="",$D$203&lt;25),IF($D$203&lt;25,"N/A",""),CHOOSE((ROUND($E$207,2)&gt;=84%)+(ROUND($E$207,2)&gt;=90%)+(ROUND($E$207,2)&gt;=96%),0,1,2,3)),"")</f>
        <v/>
      </c>
    </row>
    <row r="153" spans="1:17" hidden="1" outlineLevel="1">
      <c r="B153" s="229"/>
      <c r="C153" s="7"/>
      <c r="D153" s="7"/>
      <c r="E153" s="7"/>
      <c r="F153" s="7"/>
      <c r="G153" s="7"/>
      <c r="H153" s="7"/>
      <c r="I153" s="7"/>
      <c r="J153" s="22"/>
      <c r="K153" s="22"/>
      <c r="L153" s="36"/>
      <c r="M153" s="36"/>
      <c r="N153" s="36"/>
      <c r="O153" s="36"/>
      <c r="P153" s="230"/>
    </row>
    <row r="154" spans="1:17" hidden="1" outlineLevel="1">
      <c r="B154" s="229"/>
      <c r="C154" s="7"/>
      <c r="D154" s="7"/>
      <c r="E154" s="7"/>
      <c r="F154" s="7"/>
      <c r="G154" s="7"/>
      <c r="H154" s="7"/>
      <c r="I154" s="7"/>
      <c r="J154" s="22"/>
      <c r="K154" s="22"/>
      <c r="L154" s="36"/>
      <c r="M154" s="36"/>
      <c r="N154" s="36"/>
      <c r="O154" s="36"/>
      <c r="P154" s="230"/>
    </row>
    <row r="155" spans="1:17" hidden="1" outlineLevel="1">
      <c r="B155" s="229"/>
      <c r="C155" s="7"/>
      <c r="D155" s="7"/>
      <c r="E155" s="7"/>
      <c r="F155" s="7"/>
      <c r="G155" s="7"/>
      <c r="H155" s="7"/>
      <c r="I155" s="7"/>
      <c r="J155" s="22"/>
      <c r="K155" s="22"/>
      <c r="L155" s="36"/>
      <c r="M155" s="36"/>
      <c r="N155" s="36"/>
      <c r="O155" s="36"/>
      <c r="P155" s="230"/>
    </row>
    <row r="156" spans="1:17" hidden="1" outlineLevel="1">
      <c r="A156" s="1"/>
      <c r="B156" s="229"/>
      <c r="C156" s="7"/>
      <c r="D156" s="7"/>
      <c r="E156" s="7"/>
      <c r="F156" s="7"/>
      <c r="G156" s="7"/>
      <c r="H156" s="7"/>
      <c r="I156" s="7"/>
      <c r="J156" s="22"/>
      <c r="K156" s="22"/>
      <c r="L156" s="36"/>
      <c r="M156" s="36"/>
      <c r="N156" s="36"/>
      <c r="O156" s="36"/>
      <c r="P156" s="230"/>
    </row>
    <row r="157" spans="1:17" hidden="1" outlineLevel="1">
      <c r="B157" s="229"/>
      <c r="C157" s="7"/>
      <c r="D157" s="7"/>
      <c r="E157" s="7"/>
      <c r="F157" s="7"/>
      <c r="G157" s="7"/>
      <c r="H157" s="7"/>
      <c r="I157" s="7"/>
      <c r="J157" s="22"/>
      <c r="K157" s="22"/>
      <c r="L157" s="36"/>
      <c r="M157" s="36"/>
      <c r="N157" s="36"/>
      <c r="O157" s="36"/>
      <c r="P157" s="230"/>
    </row>
    <row r="158" spans="1:17" hidden="1" outlineLevel="1">
      <c r="B158" s="229"/>
      <c r="C158" s="7"/>
      <c r="D158" s="7"/>
      <c r="E158" s="7"/>
      <c r="F158" s="7"/>
      <c r="G158" s="7"/>
      <c r="H158" s="7"/>
      <c r="I158" s="7"/>
      <c r="J158" s="22"/>
      <c r="K158" s="22"/>
      <c r="L158" s="36"/>
      <c r="M158" s="36"/>
      <c r="N158" s="36"/>
      <c r="O158" s="36"/>
      <c r="P158" s="230"/>
    </row>
    <row r="159" spans="1:17" hidden="1" outlineLevel="1" collapsed="1">
      <c r="B159" s="229"/>
      <c r="C159" s="7"/>
      <c r="D159" s="7"/>
      <c r="E159" s="7"/>
      <c r="F159" s="7"/>
      <c r="G159" s="7"/>
      <c r="H159" s="7"/>
      <c r="I159" s="7"/>
      <c r="J159" s="22"/>
      <c r="K159" s="22"/>
      <c r="L159" s="36"/>
      <c r="M159" s="36"/>
      <c r="N159" s="36"/>
      <c r="O159" s="36"/>
      <c r="P159" s="230"/>
    </row>
    <row r="160" spans="1:17" hidden="1" outlineLevel="1">
      <c r="B160" s="229"/>
      <c r="C160" s="7"/>
      <c r="D160" s="7"/>
      <c r="E160" s="7"/>
      <c r="F160" s="7"/>
      <c r="G160" s="7"/>
      <c r="H160" s="7"/>
      <c r="I160" s="7"/>
      <c r="J160" s="22"/>
      <c r="K160" s="22"/>
      <c r="L160" s="36"/>
      <c r="M160" s="36"/>
      <c r="N160" s="36"/>
      <c r="O160" s="36"/>
      <c r="P160" s="230"/>
    </row>
    <row r="161" spans="2:16" hidden="1" outlineLevel="1">
      <c r="B161" s="229"/>
      <c r="C161" s="7"/>
      <c r="D161" s="7"/>
      <c r="E161" s="7"/>
      <c r="F161" s="7"/>
      <c r="G161" s="7"/>
      <c r="H161" s="7"/>
      <c r="I161" s="7"/>
      <c r="J161" s="22"/>
      <c r="K161" s="22"/>
      <c r="L161" s="36"/>
      <c r="M161" s="36"/>
      <c r="N161" s="36"/>
      <c r="O161" s="36"/>
      <c r="P161" s="230"/>
    </row>
    <row r="162" spans="2:16" hidden="1" outlineLevel="1">
      <c r="B162" s="229"/>
      <c r="C162" s="7"/>
      <c r="D162" s="7"/>
      <c r="E162" s="7"/>
      <c r="F162" s="7"/>
      <c r="G162" s="7"/>
      <c r="H162" s="7"/>
      <c r="I162" s="7"/>
      <c r="J162" s="22"/>
      <c r="K162" s="22"/>
      <c r="L162" s="36"/>
      <c r="M162" s="36"/>
      <c r="N162" s="36"/>
      <c r="O162" s="36"/>
      <c r="P162" s="230"/>
    </row>
    <row r="163" spans="2:16" hidden="1" outlineLevel="1">
      <c r="B163" s="229"/>
      <c r="C163" s="7"/>
      <c r="D163" s="7"/>
      <c r="E163" s="7"/>
      <c r="F163" s="7"/>
      <c r="G163" s="7"/>
      <c r="H163" s="7"/>
      <c r="I163" s="7"/>
      <c r="J163" s="22"/>
      <c r="K163" s="22"/>
      <c r="L163" s="36"/>
      <c r="M163" s="36"/>
      <c r="N163" s="36"/>
      <c r="O163" s="36"/>
      <c r="P163" s="230"/>
    </row>
    <row r="164" spans="2:16" hidden="1" outlineLevel="1">
      <c r="B164" s="229"/>
      <c r="C164" s="7"/>
      <c r="D164" s="7"/>
      <c r="E164" s="7"/>
      <c r="F164" s="7"/>
      <c r="G164" s="7"/>
      <c r="H164" s="7"/>
      <c r="I164" s="7"/>
      <c r="J164" s="22"/>
      <c r="K164" s="22"/>
      <c r="L164" s="36"/>
      <c r="M164" s="36"/>
      <c r="N164" s="36"/>
      <c r="O164" s="36"/>
      <c r="P164" s="230"/>
    </row>
    <row r="165" spans="2:16" hidden="1" outlineLevel="1">
      <c r="B165" s="229"/>
      <c r="C165" s="7"/>
      <c r="D165" s="7"/>
      <c r="E165" s="7"/>
      <c r="F165" s="7"/>
      <c r="G165" s="7"/>
      <c r="H165" s="7"/>
      <c r="I165" s="7"/>
      <c r="J165" s="22"/>
      <c r="K165" s="22"/>
      <c r="L165" s="36"/>
      <c r="M165" s="36"/>
      <c r="N165" s="36"/>
      <c r="O165" s="36"/>
      <c r="P165" s="230"/>
    </row>
    <row r="166" spans="2:16" hidden="1" outlineLevel="1">
      <c r="B166" s="229"/>
      <c r="C166" s="7"/>
      <c r="D166" s="7"/>
      <c r="E166" s="7"/>
      <c r="F166" s="7"/>
      <c r="G166" s="7"/>
      <c r="H166" s="7"/>
      <c r="I166" s="7"/>
      <c r="J166" s="22"/>
      <c r="K166" s="22"/>
      <c r="L166" s="36"/>
      <c r="M166" s="36"/>
      <c r="N166" s="36"/>
      <c r="O166" s="36"/>
      <c r="P166" s="230"/>
    </row>
    <row r="167" spans="2:16" hidden="1" outlineLevel="1">
      <c r="B167" s="229"/>
      <c r="C167" s="7"/>
      <c r="D167" s="7"/>
      <c r="E167" s="7"/>
      <c r="F167" s="7"/>
      <c r="G167" s="7"/>
      <c r="H167" s="7"/>
      <c r="I167" s="7"/>
      <c r="J167" s="22"/>
      <c r="K167" s="22"/>
      <c r="L167" s="36"/>
      <c r="M167" s="36"/>
      <c r="N167" s="36"/>
      <c r="O167" s="36"/>
      <c r="P167" s="230"/>
    </row>
    <row r="168" spans="2:16" hidden="1" outlineLevel="1">
      <c r="B168" s="229"/>
      <c r="C168" s="7"/>
      <c r="D168" s="7"/>
      <c r="E168" s="7"/>
      <c r="F168" s="7"/>
      <c r="G168" s="7"/>
      <c r="H168" s="7"/>
      <c r="I168" s="7"/>
      <c r="J168" s="22"/>
      <c r="K168" s="22"/>
      <c r="L168" s="36"/>
      <c r="M168" s="36"/>
      <c r="N168" s="36"/>
      <c r="O168" s="36"/>
      <c r="P168" s="230"/>
    </row>
    <row r="169" spans="2:16" hidden="1" outlineLevel="1">
      <c r="B169" s="229"/>
      <c r="C169" s="7"/>
      <c r="D169" s="7"/>
      <c r="E169" s="7"/>
      <c r="F169" s="7"/>
      <c r="G169" s="7"/>
      <c r="H169" s="7"/>
      <c r="I169" s="7"/>
      <c r="J169" s="22"/>
      <c r="K169" s="22"/>
      <c r="L169" s="36"/>
      <c r="M169" s="36"/>
      <c r="N169" s="36"/>
      <c r="O169" s="36"/>
      <c r="P169" s="230"/>
    </row>
    <row r="170" spans="2:16">
      <c r="B170" s="96"/>
      <c r="C170" s="96"/>
      <c r="D170" s="96"/>
      <c r="E170" s="96"/>
      <c r="F170" s="96"/>
      <c r="G170" s="96"/>
      <c r="H170" s="96"/>
      <c r="I170" s="87" cm="1">
        <f t="array" ref="I170">SUMPRODUCT(((F18:F169 &lt;&gt; Opslag!$E$5) * (F18:F169 &lt;&gt; Opslag!$E$6)* (F18:F169 &lt;&gt; "")) *((F18:F169 = Opslag!$E$3) * (I18:I169 * 5) + (F18:F169 &lt;&gt; Opslag!$E$3) * I18:I169))</f>
        <v>0</v>
      </c>
      <c r="J170" s="186" cm="1">
        <f t="array" ref="J170">SUM(--($J$18:$J$169&lt;&gt;""))</f>
        <v>0</v>
      </c>
      <c r="K170" s="74"/>
      <c r="L170" s="96"/>
      <c r="M170" s="96"/>
      <c r="N170" s="96"/>
      <c r="O170" s="96"/>
      <c r="P170" s="1"/>
    </row>
    <row r="171" spans="2:16">
      <c r="B171" s="150"/>
      <c r="C171" s="96"/>
      <c r="D171" s="96"/>
      <c r="E171" s="96"/>
      <c r="F171" s="96"/>
      <c r="G171" s="96"/>
      <c r="H171" s="96"/>
      <c r="I171" s="186" cm="1">
        <f t="array" ref="I171">SUMPRODUCT(((F18:F169 &lt;&gt; Opslag!$E$5) * (F18:F169 &lt;&gt; Opslag!$E$6) * (F18:F169 &lt;&gt; Opslag!$E$4)* (F18:F169 &lt;&gt; "")) * ((F18:F169 = Opslag!$E$3) * (I18:I169 * 5) + (F18:F169 &lt;&gt; Opslag!$E$3) * I18:I169))</f>
        <v>0</v>
      </c>
      <c r="J171" s="74"/>
      <c r="K171" s="96"/>
      <c r="L171" s="96"/>
      <c r="M171" s="96"/>
      <c r="N171" s="96"/>
      <c r="O171" s="1"/>
      <c r="P171" s="62"/>
    </row>
    <row r="172" spans="2:16" ht="15.75">
      <c r="B172" s="108" t="str">
        <f>+HLOOKUP(InputLanguage,LookupList,10,FALSE)</f>
        <v>External laundering related to ordinary cleaning and related chemical consumption</v>
      </c>
      <c r="C172" s="96"/>
      <c r="D172" s="96"/>
      <c r="E172" s="96"/>
      <c r="F172" s="96"/>
      <c r="G172" s="96"/>
      <c r="H172" s="96"/>
      <c r="I172" s="74"/>
      <c r="J172" s="74"/>
      <c r="K172" s="62"/>
      <c r="L172" s="62"/>
      <c r="M172" s="62"/>
      <c r="N172" s="62"/>
      <c r="O172" s="62"/>
      <c r="P172" s="62"/>
    </row>
    <row r="173" spans="2:16">
      <c r="B173" s="257" t="str">
        <f>+HLOOKUP(InputLanguage,LookupList,97,FALSE)</f>
        <v>Company Name</v>
      </c>
      <c r="C173" s="347" t="str">
        <f>+HLOOKUP(InputLanguage,LookupList,98,FALSE)</f>
        <v>Company registration ID</v>
      </c>
      <c r="D173" s="349" t="str">
        <f>+HLOOKUP(InputLanguage,LookupList,99,FALSE)</f>
        <v>Contact person</v>
      </c>
      <c r="E173" s="350" t="str">
        <f>+HLOOKUP(InputLanguage,LookupList,100,FALSE)</f>
        <v>E-mail</v>
      </c>
      <c r="F173" s="350" t="str">
        <f>+HLOOKUP(InputLanguage,LookupList,156,FALSE)</f>
        <v>Laundry volume for the period (kg)</v>
      </c>
      <c r="G173" s="350" t="str">
        <f>+HLOOKUP(InputLanguage,LookupList,157,FALSE)</f>
        <v>Licence number, if ecolabelled laundry (leave blank if not).</v>
      </c>
      <c r="H173" s="334" t="str">
        <f>+HLOOKUP(InputLanguage,LookupList,159,FALSE)</f>
        <v>Calculated consumption, if no data from laundry (litres)</v>
      </c>
      <c r="I173" s="74"/>
      <c r="J173" s="74"/>
      <c r="K173" s="96"/>
      <c r="L173" s="96"/>
      <c r="M173" s="96"/>
      <c r="N173" s="96"/>
      <c r="O173" s="1"/>
      <c r="P173" s="62"/>
    </row>
    <row r="174" spans="2:16">
      <c r="B174" s="1"/>
      <c r="C174" s="348"/>
      <c r="D174" s="346"/>
      <c r="E174" s="351"/>
      <c r="F174" s="352"/>
      <c r="G174" s="351"/>
      <c r="H174" s="346"/>
      <c r="I174" s="254"/>
      <c r="J174" s="254"/>
      <c r="K174" s="1"/>
      <c r="L174" s="1"/>
      <c r="M174" s="1"/>
      <c r="N174" s="1"/>
      <c r="O174" s="1"/>
      <c r="P174" s="62"/>
    </row>
    <row r="175" spans="2:16">
      <c r="B175" s="253"/>
      <c r="C175" s="263"/>
      <c r="D175" s="253"/>
      <c r="E175" s="253"/>
      <c r="F175" s="258"/>
      <c r="G175" s="253"/>
      <c r="H175" s="265"/>
      <c r="I175" s="264"/>
      <c r="J175" s="61"/>
      <c r="K175" s="1"/>
      <c r="L175" s="1"/>
      <c r="M175" s="1"/>
      <c r="N175" s="1"/>
      <c r="O175" s="1"/>
      <c r="P175" s="62"/>
    </row>
    <row r="176" spans="2:16">
      <c r="B176" s="229"/>
      <c r="C176" s="7"/>
      <c r="D176" s="7"/>
      <c r="E176" s="7"/>
      <c r="F176" s="37"/>
      <c r="G176" s="7"/>
      <c r="H176" s="252">
        <f t="shared" ref="H176:H180" si="0">(F176*11)/1000</f>
        <v>0</v>
      </c>
      <c r="I176" s="1"/>
      <c r="J176" s="61"/>
      <c r="K176" s="1"/>
      <c r="L176" s="1"/>
      <c r="M176" s="1"/>
      <c r="N176" s="1"/>
      <c r="O176" s="1"/>
      <c r="P176" s="62"/>
    </row>
    <row r="177" spans="2:16">
      <c r="B177" s="229"/>
      <c r="C177" s="7"/>
      <c r="D177" s="7"/>
      <c r="E177" s="7"/>
      <c r="F177" s="37"/>
      <c r="G177" s="7"/>
      <c r="H177" s="252">
        <f t="shared" si="0"/>
        <v>0</v>
      </c>
      <c r="I177" s="1"/>
      <c r="J177" s="61"/>
      <c r="K177" s="1"/>
      <c r="L177" s="1"/>
      <c r="M177" s="1"/>
      <c r="N177" s="1"/>
      <c r="O177" s="1"/>
      <c r="P177" s="62"/>
    </row>
    <row r="178" spans="2:16">
      <c r="B178" s="229"/>
      <c r="C178" s="7"/>
      <c r="D178" s="7"/>
      <c r="E178" s="7"/>
      <c r="F178" s="37"/>
      <c r="G178" s="7"/>
      <c r="H178" s="252">
        <f t="shared" si="0"/>
        <v>0</v>
      </c>
      <c r="I178" s="1"/>
      <c r="J178" s="61"/>
      <c r="K178" s="1"/>
      <c r="L178" s="1"/>
      <c r="M178" s="1"/>
      <c r="N178" s="1"/>
      <c r="O178" s="1"/>
      <c r="P178" s="62"/>
    </row>
    <row r="179" spans="2:16">
      <c r="B179" s="229"/>
      <c r="C179" s="7"/>
      <c r="D179" s="7"/>
      <c r="E179" s="7"/>
      <c r="F179" s="37"/>
      <c r="G179" s="7"/>
      <c r="H179" s="252">
        <f t="shared" si="0"/>
        <v>0</v>
      </c>
      <c r="I179" s="1"/>
      <c r="J179" s="61"/>
      <c r="K179" s="1"/>
      <c r="L179" s="1"/>
      <c r="M179" s="1"/>
      <c r="N179" s="1"/>
      <c r="O179" s="1"/>
      <c r="P179" s="62"/>
    </row>
    <row r="180" spans="2:16">
      <c r="B180" s="229"/>
      <c r="C180" s="7"/>
      <c r="D180" s="7"/>
      <c r="E180" s="7"/>
      <c r="F180" s="37"/>
      <c r="G180" s="7"/>
      <c r="H180" s="252">
        <f t="shared" si="0"/>
        <v>0</v>
      </c>
      <c r="I180" s="74"/>
      <c r="J180" s="74"/>
      <c r="K180" s="96"/>
      <c r="L180" s="96"/>
      <c r="M180" s="96"/>
      <c r="N180" s="96"/>
      <c r="O180" s="96"/>
      <c r="P180" s="62"/>
    </row>
    <row r="181" spans="2:16">
      <c r="B181" s="103"/>
      <c r="C181" s="96"/>
      <c r="D181" s="96"/>
      <c r="E181" s="96"/>
      <c r="F181" s="96"/>
      <c r="G181" s="96"/>
      <c r="H181" s="96"/>
      <c r="I181" s="74"/>
      <c r="J181" s="74"/>
      <c r="K181" s="96"/>
      <c r="L181" s="96"/>
      <c r="M181" s="96"/>
      <c r="N181" s="96"/>
      <c r="O181" s="96"/>
      <c r="P181" s="62"/>
    </row>
    <row r="182" spans="2:16">
      <c r="B182" s="103"/>
      <c r="C182" s="96"/>
      <c r="D182" s="96"/>
      <c r="E182" s="96"/>
      <c r="F182" s="96"/>
      <c r="G182" s="96"/>
      <c r="H182" s="96"/>
      <c r="I182" s="74"/>
      <c r="J182" s="74"/>
      <c r="K182" s="96"/>
      <c r="L182" s="96"/>
      <c r="M182" s="96"/>
      <c r="N182" s="96"/>
      <c r="O182" s="96"/>
      <c r="P182" s="62"/>
    </row>
    <row r="183" spans="2:16">
      <c r="B183" s="96"/>
      <c r="C183" s="270"/>
      <c r="D183" s="270"/>
      <c r="E183" s="122"/>
      <c r="F183" s="122"/>
      <c r="G183" s="122"/>
      <c r="H183" s="122"/>
      <c r="I183" s="123"/>
      <c r="J183" s="123"/>
      <c r="K183" s="1"/>
      <c r="L183" s="96"/>
      <c r="M183" s="96"/>
      <c r="N183" s="96"/>
      <c r="O183" s="96"/>
      <c r="P183" s="62"/>
    </row>
    <row r="184" spans="2:16">
      <c r="B184" s="103" t="str">
        <f>+HLOOKUP(InputLanguage,LookupList,160,FALSE)&amp;":"</f>
        <v>Chemicals used at external laundry (only fill in if laundry is not awarded the Nordic Ecolabel):</v>
      </c>
      <c r="C184" s="96"/>
      <c r="D184" s="96"/>
      <c r="E184" s="96"/>
      <c r="F184" s="96"/>
      <c r="G184" s="96"/>
      <c r="H184" s="96"/>
      <c r="I184" s="74"/>
      <c r="J184" s="74"/>
      <c r="K184" s="96"/>
      <c r="L184" s="96"/>
      <c r="M184" s="96"/>
      <c r="N184" s="96"/>
      <c r="O184" s="96"/>
      <c r="P184" s="62"/>
    </row>
    <row r="185" spans="2:16" ht="51">
      <c r="B185" s="336" t="str">
        <f>+HLOOKUP(InputLanguage,LookupList,12,FALSE)</f>
        <v>Chemical supplier</v>
      </c>
      <c r="C185" s="334" t="str">
        <f>+HLOOKUP(InputLanguage,LookupList,13,FALSE)</f>
        <v>Tradename (product to used in the future)</v>
      </c>
      <c r="D185" s="334" t="str">
        <f>+HLOOKUP(InputLanguage,LookupList,14,FALSE)</f>
        <v>Substitution for (if any) …</v>
      </c>
      <c r="E185" s="334" t="str">
        <f>+HLOOKUP(InputLanguage,LookupList,15,FALSE)</f>
        <v>Function</v>
      </c>
      <c r="F185" s="334" t="str">
        <f>+HLOOKUP(InputLanguage,LookupList,237,FALSE)</f>
        <v>Product type</v>
      </c>
      <c r="G185" s="334" t="str">
        <f>+HLOOKUP(InputLanguage,LookupList,16,FALSE)</f>
        <v>Insert link to safety data sheet (if product is not ecolabelled)</v>
      </c>
      <c r="H185" s="334" t="str">
        <f>+HLOOKUP(InputLanguage,LookupList,17,FALSE)</f>
        <v>Link to declaration from chemical supplier (if relevant and not ecolabelled)</v>
      </c>
      <c r="I185" s="334" t="str">
        <f>+HLOOKUP(InputLanguage,LookupList,155,FALSE)</f>
        <v>Used volume for the period (litres) - if unknown type in the table value</v>
      </c>
      <c r="J185" s="334" t="str">
        <f>+HLOOKUP(InputLanguage,LookupList,30,FALSE)</f>
        <v>Ecolabel and licence number (leave blank if not)</v>
      </c>
      <c r="K185" s="334" t="str">
        <f>+HLOOKUP(InputLanguage,LookupList,222,FALSE)</f>
        <v>State if the product is a spray product</v>
      </c>
      <c r="L185" s="260" t="str">
        <f>+HLOOKUP(InputLanguage,LookupList,19,FALSE)</f>
        <v>SDS</v>
      </c>
      <c r="M185" s="113" t="str">
        <f>+HLOOKUP(InputLanguage,LookupList,22,FALSE)</f>
        <v>Appendix 4 from supplier or on list</v>
      </c>
      <c r="N185" s="113" t="str">
        <f>+HLOOKUP(InputLanguage,LookupList,20,FALSE)</f>
        <v>Ecolabelled (mark with "x")</v>
      </c>
      <c r="O185" s="113" t="str">
        <f>+HLOOKUP(InputLanguage,LookupList,21,FALSE)</f>
        <v>Comment</v>
      </c>
      <c r="P185" s="113" t="str">
        <f>+HLOOKUP(InputLanguage,LookupList,31,FALSE)</f>
        <v>Internal reference number</v>
      </c>
    </row>
    <row r="186" spans="2:16">
      <c r="B186" s="337"/>
      <c r="C186" s="335"/>
      <c r="D186" s="335"/>
      <c r="E186" s="335"/>
      <c r="F186" s="335"/>
      <c r="G186" s="335"/>
      <c r="H186" s="335"/>
      <c r="I186" s="335"/>
      <c r="J186" s="335"/>
      <c r="K186" s="335"/>
      <c r="L186" s="266"/>
      <c r="M186" s="266"/>
      <c r="N186" s="266"/>
      <c r="O186" s="266"/>
      <c r="P186" s="266"/>
    </row>
    <row r="187" spans="2:16">
      <c r="B187" s="1"/>
      <c r="C187" s="267"/>
      <c r="D187" s="267"/>
      <c r="E187" s="267"/>
      <c r="F187" s="269"/>
      <c r="G187" s="268"/>
      <c r="H187" s="267"/>
      <c r="I187" s="268"/>
      <c r="J187" s="267"/>
      <c r="K187" s="267"/>
      <c r="L187" s="1"/>
      <c r="M187" s="1"/>
      <c r="N187" s="1"/>
      <c r="O187" s="1"/>
      <c r="P187" s="62"/>
    </row>
    <row r="188" spans="2:16">
      <c r="B188" s="238" t="s">
        <v>1345</v>
      </c>
      <c r="C188" s="259" t="s">
        <v>1346</v>
      </c>
      <c r="D188" s="239" t="s">
        <v>1347</v>
      </c>
      <c r="E188" s="239" t="s">
        <v>1348</v>
      </c>
      <c r="F188" s="239" t="s">
        <v>1349</v>
      </c>
      <c r="G188" s="239" t="s">
        <v>1350</v>
      </c>
      <c r="H188" s="239" t="s">
        <v>1351</v>
      </c>
      <c r="I188" s="239" t="s">
        <v>1352</v>
      </c>
      <c r="J188" s="240" t="s">
        <v>1353</v>
      </c>
      <c r="K188" s="262" t="s">
        <v>1354</v>
      </c>
      <c r="L188" s="261"/>
      <c r="M188" s="36"/>
      <c r="N188" s="36"/>
      <c r="O188" s="36"/>
      <c r="P188" s="36"/>
    </row>
    <row r="189" spans="2:16">
      <c r="B189" s="229"/>
      <c r="C189" s="7"/>
      <c r="D189" s="7"/>
      <c r="E189" s="7"/>
      <c r="F189" s="7"/>
      <c r="G189" s="7"/>
      <c r="H189" s="7"/>
      <c r="I189" s="7"/>
      <c r="J189" s="22"/>
      <c r="K189" s="236"/>
      <c r="L189" s="36"/>
      <c r="M189" s="36"/>
      <c r="N189" s="36"/>
      <c r="O189" s="36"/>
      <c r="P189" s="36"/>
    </row>
    <row r="190" spans="2:16">
      <c r="B190" s="229"/>
      <c r="C190" s="7"/>
      <c r="D190" s="7"/>
      <c r="E190" s="7"/>
      <c r="F190" s="7"/>
      <c r="G190" s="7"/>
      <c r="H190" s="7"/>
      <c r="I190" s="7"/>
      <c r="J190" s="22"/>
      <c r="K190" s="236"/>
      <c r="L190" s="36"/>
      <c r="M190" s="36"/>
      <c r="N190" s="36"/>
      <c r="O190" s="36"/>
      <c r="P190" s="36"/>
    </row>
    <row r="191" spans="2:16">
      <c r="B191" s="229"/>
      <c r="C191" s="7"/>
      <c r="D191" s="7"/>
      <c r="E191" s="7"/>
      <c r="F191" s="7"/>
      <c r="G191" s="7"/>
      <c r="H191" s="7"/>
      <c r="I191" s="7"/>
      <c r="J191" s="22"/>
      <c r="K191" s="236"/>
      <c r="L191" s="36"/>
      <c r="M191" s="36"/>
      <c r="N191" s="36"/>
      <c r="O191" s="36"/>
      <c r="P191" s="36"/>
    </row>
    <row r="192" spans="2:16">
      <c r="B192" s="229"/>
      <c r="C192" s="7"/>
      <c r="D192" s="7"/>
      <c r="E192" s="7"/>
      <c r="F192" s="7"/>
      <c r="G192" s="7"/>
      <c r="H192" s="7"/>
      <c r="I192" s="7"/>
      <c r="J192" s="22"/>
      <c r="K192" s="236"/>
      <c r="L192" s="36"/>
      <c r="M192" s="36"/>
      <c r="N192" s="36"/>
      <c r="O192" s="36"/>
      <c r="P192" s="36"/>
    </row>
    <row r="193" spans="2:16">
      <c r="B193" s="229"/>
      <c r="C193" s="7"/>
      <c r="D193" s="7"/>
      <c r="E193" s="7"/>
      <c r="F193" s="7"/>
      <c r="G193" s="7"/>
      <c r="H193" s="7"/>
      <c r="I193" s="7"/>
      <c r="J193" s="22"/>
      <c r="K193" s="236"/>
      <c r="L193" s="36"/>
      <c r="M193" s="36"/>
      <c r="N193" s="36"/>
      <c r="O193" s="36"/>
      <c r="P193" s="36"/>
    </row>
    <row r="194" spans="2:16">
      <c r="B194" s="229"/>
      <c r="C194" s="7"/>
      <c r="D194" s="7"/>
      <c r="E194" s="7"/>
      <c r="F194" s="7"/>
      <c r="G194" s="7"/>
      <c r="H194" s="7"/>
      <c r="I194" s="7"/>
      <c r="J194" s="22"/>
      <c r="K194" s="236"/>
      <c r="L194" s="36"/>
      <c r="M194" s="36"/>
      <c r="N194" s="36"/>
      <c r="O194" s="36"/>
      <c r="P194" s="36"/>
    </row>
    <row r="195" spans="2:16">
      <c r="B195" s="229"/>
      <c r="C195" s="7"/>
      <c r="D195" s="7"/>
      <c r="E195" s="7"/>
      <c r="F195" s="7"/>
      <c r="G195" s="7"/>
      <c r="H195" s="7"/>
      <c r="I195" s="7"/>
      <c r="J195" s="22"/>
      <c r="K195" s="236"/>
      <c r="L195" s="36"/>
      <c r="M195" s="36"/>
      <c r="N195" s="36"/>
      <c r="O195" s="36"/>
      <c r="P195" s="36"/>
    </row>
    <row r="196" spans="2:16">
      <c r="B196" s="229"/>
      <c r="C196" s="7"/>
      <c r="D196" s="7"/>
      <c r="E196" s="7"/>
      <c r="F196" s="7"/>
      <c r="G196" s="7"/>
      <c r="H196" s="7"/>
      <c r="I196" s="7"/>
      <c r="J196" s="22"/>
      <c r="K196" s="236"/>
      <c r="L196" s="36"/>
      <c r="M196" s="36"/>
      <c r="N196" s="36"/>
      <c r="O196" s="36"/>
      <c r="P196" s="36"/>
    </row>
    <row r="197" spans="2:16">
      <c r="B197" s="229"/>
      <c r="C197" s="7"/>
      <c r="D197" s="7"/>
      <c r="E197" s="7"/>
      <c r="F197" s="7"/>
      <c r="G197" s="7"/>
      <c r="H197" s="7"/>
      <c r="I197" s="7"/>
      <c r="J197" s="22"/>
      <c r="K197" s="236"/>
      <c r="L197" s="36"/>
      <c r="M197" s="36"/>
      <c r="N197" s="36"/>
      <c r="O197" s="36"/>
      <c r="P197" s="36"/>
    </row>
    <row r="198" spans="2:16">
      <c r="B198" s="229"/>
      <c r="C198" s="7"/>
      <c r="D198" s="7"/>
      <c r="E198" s="7"/>
      <c r="F198" s="7"/>
      <c r="G198" s="7"/>
      <c r="H198" s="7"/>
      <c r="I198" s="7"/>
      <c r="J198" s="22"/>
      <c r="K198" s="236"/>
      <c r="L198" s="36"/>
      <c r="M198" s="36"/>
      <c r="N198" s="36"/>
      <c r="O198" s="36"/>
      <c r="P198" s="36"/>
    </row>
    <row r="199" spans="2:16">
      <c r="B199" s="229"/>
      <c r="C199" s="7"/>
      <c r="D199" s="7"/>
      <c r="E199" s="7"/>
      <c r="F199" s="7"/>
      <c r="G199" s="7"/>
      <c r="H199" s="7"/>
      <c r="I199" s="7"/>
      <c r="J199" s="22"/>
      <c r="K199" s="236"/>
      <c r="L199" s="36"/>
      <c r="M199" s="36"/>
      <c r="N199" s="36"/>
      <c r="O199" s="36"/>
      <c r="P199" s="36"/>
    </row>
    <row r="200" spans="2:16">
      <c r="B200" s="231"/>
      <c r="C200" s="232"/>
      <c r="D200" s="232"/>
      <c r="E200" s="232"/>
      <c r="F200" s="232"/>
      <c r="G200" s="232"/>
      <c r="H200" s="232"/>
      <c r="I200" s="232"/>
      <c r="J200" s="233"/>
      <c r="K200" s="237"/>
      <c r="L200" s="96"/>
      <c r="M200" s="96"/>
      <c r="N200" s="96"/>
      <c r="O200" s="96"/>
      <c r="P200" s="62"/>
    </row>
    <row r="201" spans="2:16">
      <c r="B201" s="96"/>
      <c r="C201" s="96"/>
      <c r="D201" s="96"/>
      <c r="E201" s="96"/>
      <c r="F201" s="96"/>
      <c r="G201" s="96"/>
      <c r="H201" s="96"/>
      <c r="I201" s="186" cm="1">
        <f t="array" ref="I201">SUMPRODUCT(((F189:F200 &lt;&gt; Opslag!$E$5) * (F189:F200 &lt;&gt; Opslag!$E$6)) *((F189:F200 = Opslag!$E$3) * (I189:I200 * 5) + (F189:F200 &lt;&gt; Opslag!$E$3) * I189:I200))</f>
        <v>0</v>
      </c>
      <c r="J201" s="74"/>
      <c r="K201" s="96"/>
      <c r="L201" s="83" t="s">
        <v>20</v>
      </c>
      <c r="M201" s="83" t="s">
        <v>21</v>
      </c>
      <c r="N201" s="96"/>
      <c r="O201" s="96"/>
      <c r="P201" s="69"/>
    </row>
    <row r="202" spans="2:16">
      <c r="B202" s="96"/>
      <c r="C202" s="83" t="s">
        <v>20</v>
      </c>
      <c r="D202" s="299"/>
      <c r="E202" s="96"/>
      <c r="F202" s="96"/>
      <c r="G202" s="116"/>
      <c r="H202" s="116"/>
      <c r="I202" s="74"/>
      <c r="J202" s="74"/>
      <c r="K202" s="96"/>
      <c r="L202" s="83" t="str">
        <f>+HLOOKUP(InputLanguage,LookupList,107,FALSE)</f>
        <v>Chemical consumption, total:</v>
      </c>
      <c r="M202" s="63" t="str">
        <f>IF(+VolumeSumWeighted+VolumeSumWeightedNonEcolabel+SUM($H$176:$H$180)=0,"",+VolumeSumWeightedNonEcolabel+VolumeSumWeighted+SUM($H$176:$H$180))</f>
        <v/>
      </c>
      <c r="N202" s="64" t="str">
        <f>IFERROR(+M202*1000000/AreaPrYear,"")</f>
        <v/>
      </c>
      <c r="O202" s="116"/>
      <c r="P202" s="116"/>
    </row>
    <row r="203" spans="2:16">
      <c r="B203" s="83" t="str">
        <f>+HLOOKUP(InputLanguage,LookupList,107,FALSE)</f>
        <v>Chemical consumption, total:</v>
      </c>
      <c r="C203" s="120" cm="1">
        <f t="array" ref="C203">IFERROR(
    SUMPRODUCT(
        (Chem_Clean[Column2] = Opslag!$E$3) * (Chem_Clean[Column1] * 5) * (Chem_Clean[Column2] &lt;&gt; Opslag!$E$5) * (Chem_Clean[Column2] &lt;&gt; Opslag!$E$6) +
        ((Chem_Clean[Column2] = Opslag!$E$2) + (Chem_Clean[Column2] = Opslag!$E$4) + (Chem_Clean[Column2] = Opslag!$E$7)) * Chem_Clean[Column1] * (Chem_Clean[Column2] &lt;&gt; Opslag!$E$5) * (Chem_Clean[Column2] &lt;&gt; Opslag!$E$6)
    ) +
    SUMPRODUCT(
        (Chem_External[Kolonne5] = Opslag!$E$3) * (Chem_External[Kolonne8] * 5) * (Chem_External[Kolonne5] &lt;&gt; Opslag!$E$5) * (Chem_External[Kolonne5] &lt;&gt; Opslag!$E$6) +
        ((Chem_External[Kolonne5] = Opslag!$E$2) + (Chem_External[Kolonne5] = Opslag!$E$4) + (Chem_External[Kolonne5] = Opslag!$E$7)) * Chem_External[Kolonne8] * (Chem_External[Kolonne5] &lt;&gt; Opslag!$E$5) * (Chem_External[Kolonne5] &lt;&gt; Opslag!$E$6)
    ) +
    SUMPRODUCT(External_laundries[[#All],[Kolonne7]]),
"")</f>
        <v>0</v>
      </c>
      <c r="D203" s="121" t="str">
        <f>IFERROR(+C203*1000000/AreaPrYear,"")</f>
        <v/>
      </c>
      <c r="E203" s="116"/>
      <c r="F203" s="116"/>
      <c r="G203" s="116"/>
      <c r="H203" s="74"/>
      <c r="I203" s="74"/>
      <c r="J203" s="74"/>
      <c r="K203" s="74"/>
      <c r="L203" s="83" t="str">
        <f>+HLOOKUP(InputLanguage,LookupList,108,FALSE)</f>
        <v>Of which internal (excl. floor care)</v>
      </c>
      <c r="M203" s="65" t="str" cm="1">
        <f t="array" ref="M203">+IF(M202="","",+SUMPRODUCT((F18:F169 = Opslag!$E$3) * (I18:I169 * 5)))</f>
        <v/>
      </c>
      <c r="N203" s="66" t="str">
        <f>IFERROR(+M203*1000000/AreaPrYear,"")</f>
        <v/>
      </c>
      <c r="O203" s="83" t="str">
        <f>+HLOOKUP(InputLanguage,LookupList,109,FALSE)</f>
        <v>% ecolabelled:</v>
      </c>
      <c r="P203" s="76" t="str">
        <f>HLOOKUP([0]!InputLanguage,LookupList,197,FALSE)</f>
        <v>Points (P1):</v>
      </c>
    </row>
    <row r="204" spans="2:16">
      <c r="B204" s="83" t="str">
        <f>+HLOOKUP(InputLanguage,LookupList,246,FALSE)</f>
        <v>Ordinary cleaning and laundry detergents (P1):</v>
      </c>
      <c r="C204" s="120" cm="1">
        <f t="array" ref="C204">IFERROR(
    SUMPRODUCT(
        (
            ((Chem_Clean[Column2] = Opslag!$E$2) +
             (Chem_Clean[Column2] = Opslag!$E$7)) *
            (Chem_Clean[Column2] &lt;&gt; Opslag!$E$4) *
            (Chem_Clean[Column2] &lt;&gt; Opslag!$E$5) *
            (Chem_Clean[Column2] &lt;&gt; Opslag!$E$6)
        ) * Chem_Clean[Column1]
        +
        (
            (Chem_Clean[Column2] = Opslag!$E$3)
        ) * Chem_Clean[Column1] * 5
    )
    +
    SUMPRODUCT(
        (
            ((Chem_External[Kolonne5] = Opslag!$E$2) +
             (Chem_External[Kolonne5] = Opslag!$E$7)) *
            (Chem_External[Kolonne5] &lt;&gt; Opslag!$E$4) *
            (Chem_External[Kolonne5] &lt;&gt; Opslag!$E$5) *
            (Chem_External[Kolonne5] &lt;&gt; Opslag!$E$6)
        ) * Chem_External[Kolonne8]
        +
        (
            (Chem_External[Kolonne5] = Opslag!$E$3)
        ) * Chem_External[Kolonne8] * 5
    )
    +
    SUMPRODUCT(External_laundries[[#All],[Kolonne7]]),
    ""
)</f>
        <v>0</v>
      </c>
      <c r="D204" s="121" t="str">
        <f>IFERROR(+C204*1000000/AreaPrYear,"")</f>
        <v/>
      </c>
      <c r="E204" s="301" t="s">
        <v>21</v>
      </c>
      <c r="F204" s="300"/>
      <c r="G204" s="116"/>
      <c r="H204" s="74"/>
      <c r="I204" s="74"/>
      <c r="J204" s="74"/>
      <c r="K204" s="74"/>
      <c r="L204" s="83" t="str">
        <f>+HLOOKUP(InputLanguage,LookupList,108,FALSE)</f>
        <v>Of which internal (excl. floor care)</v>
      </c>
      <c r="M204" s="65" t="str" cm="1">
        <f t="array" ref="M204">+IF(M203="","",+SUMPRODUCT((F19:F170 = Opslag!$E$3) * (I19:I170 * 5)))</f>
        <v/>
      </c>
      <c r="N204" s="66" t="str">
        <f>IFERROR(+M204*1000000/AreaPrYear,"")</f>
        <v/>
      </c>
      <c r="O204" s="83" t="str">
        <f>+HLOOKUP(InputLanguage,LookupList,109,FALSE)</f>
        <v>% ecolabelled:</v>
      </c>
      <c r="P204" s="76" t="str">
        <f>HLOOKUP([0]!InputLanguage,LookupList,197,FALSE)</f>
        <v>Points (P1):</v>
      </c>
    </row>
    <row r="205" spans="2:16" ht="24.95" customHeight="1">
      <c r="B205" s="294" t="str">
        <f>+HLOOKUP(InputLanguage,LookupList,247,FALSE)</f>
        <v>Ordinary cleaning, laundry detergents and window cleaning (P2)</v>
      </c>
      <c r="C205" s="120" cm="1">
        <f t="array" ref="C205">IFERROR(
    SUMPRODUCT(
        (
            ((Chem_Clean[Column2] = Opslag!$E$2) +
             (Chem_Clean[Column2] = Opslag!$E$4) +
             (Chem_Clean[Column2] = Opslag!$E$7)) *
            (Chem_Clean[Column2] &lt;&gt; Opslag!$E$5) *
            (Chem_Clean[Column2] &lt;&gt; Opslag!$E$6)
        ) * Chem_Clean[Column1]
        +
        (
            (Chem_Clean[Column2] = Opslag!$E$3)
        ) * Chem_Clean[Column1] * 5
    )
    +
    SUMPRODUCT(
        (
            ((Chem_External[Kolonne5] = Opslag!$E$2) +
             (Chem_External[Kolonne5] = Opslag!$E$4) +
             (Chem_External[Kolonne5] = Opslag!$E$7)) *
            (Chem_External[Kolonne5] &lt;&gt; Opslag!$E$5) *
            (Chem_External[Kolonne5] &lt;&gt; Opslag!$E$6)
        ) * Chem_External[Kolonne8]
        +
        (
            (Chem_External[Kolonne5] = Opslag!$E$3)
        ) * Chem_External[Kolonne8] * 5
    )
    +
    SUMPRODUCT(External_laundries[[#All],[Kolonne7]]),
    ""
)</f>
        <v>0</v>
      </c>
      <c r="D205" s="121" t="str">
        <f>IFERROR(+C205*1000000/AreaPrYear,"")</f>
        <v/>
      </c>
      <c r="E205" s="301"/>
      <c r="F205" s="116"/>
      <c r="G205" s="116"/>
      <c r="H205" s="74"/>
      <c r="I205" s="74"/>
      <c r="J205" s="74"/>
      <c r="K205" s="74"/>
      <c r="L205" s="83" t="str">
        <f>+HLOOKUP(InputLanguage,LookupList,108,FALSE)</f>
        <v>Of which internal (excl. floor care)</v>
      </c>
      <c r="M205" s="65" t="str" cm="1">
        <f t="array" ref="M205">+IF(M204="","",+SUMPRODUCT((F20:F171 = Opslag!$E$3) * (I20:I171 * 5)))</f>
        <v/>
      </c>
      <c r="N205" s="66" t="str">
        <f>IFERROR(+M205*1000000/AreaPrYear,"")</f>
        <v/>
      </c>
      <c r="O205" s="83" t="str">
        <f>+HLOOKUP(InputLanguage,LookupList,109,FALSE)</f>
        <v>% ecolabelled:</v>
      </c>
      <c r="P205" s="76" t="str">
        <f>HLOOKUP([0]!InputLanguage,LookupList,197,FALSE)</f>
        <v>Points (P1):</v>
      </c>
    </row>
    <row r="206" spans="2:16">
      <c r="B206" s="83"/>
      <c r="C206" s="302"/>
      <c r="D206" s="303"/>
      <c r="E206" s="83" t="str">
        <f>+HLOOKUP(InputLanguage,LookupList,109,FALSE)</f>
        <v>% ecolabelled:</v>
      </c>
      <c r="F206" s="76" t="str">
        <f>HLOOKUP([0]!InputLanguage,LookupList,197,FALSE)</f>
        <v>Points (P1):</v>
      </c>
      <c r="G206" s="76" t="str">
        <f>HLOOKUP([0]!InputLanguage,LookupList,198,FALSE)</f>
        <v>Points (P2):</v>
      </c>
      <c r="H206" s="74"/>
      <c r="I206" s="74"/>
      <c r="J206" s="74"/>
      <c r="K206" s="74"/>
      <c r="L206" s="165" t="str">
        <f>+HLOOKUP(InputLanguage,LookupList,204,FALSE)</f>
        <v>Ecolabelled:</v>
      </c>
      <c r="M206" s="65" t="str" cm="1">
        <f t="array" ref="M206">+IF(M202="","",+SUMPRODUCT((F18:F169 = Opslag!$E$3) * (I18:I169 * 5),--(N18:N169 = "X")))</f>
        <v/>
      </c>
      <c r="N206" s="66" t="str">
        <f>IFERROR(+M206*1000000/AreaPrYear,"")</f>
        <v/>
      </c>
      <c r="O206" s="67" t="str">
        <f>IFERROR(+M206/M203,"")</f>
        <v/>
      </c>
      <c r="P206" s="68" t="str">
        <f>IF(OR($D$203="",$D$203=0),"",CHOOSE((ROUND($D$203,0)&gt;150)+(ROUND($D$203,0)&gt;200)+(ROUND($D$203,0)&gt;250)+(ROUND($D$203,0)&gt;300)+(ROUND($D$203,0)&gt;350),5,4,3,2,1,0))</f>
        <v/>
      </c>
    </row>
    <row r="207" spans="2:16">
      <c r="B207" s="340" t="str">
        <f>+HLOOKUP(InputLanguage,LookupList,204,FALSE)</f>
        <v>Ecolabelled:</v>
      </c>
      <c r="C207" s="341" cm="1">
        <f t="array" ref="C207">IFERROR(
    SUMPRODUCT(
        (
            (
                ((Chem_Clean[Column2] = Opslag!$E$2) +
                 (Chem_Clean[Column2] = Opslag!$E$4) +
                 (Chem_Clean[Column2] = Opslag!$E$7)) *
                (Chem_Clean[Column2] &lt;&gt; Opslag!$E$5) *
                (Chem_Clean[Column2] &lt;&gt; Opslag!$E$6)
            )
            *
            (NOT(ISBLANK(Chem_Clean[Kolonne9])))
        ) * Chem_Clean[Column1]
        +
        (
            (Chem_Clean[Column2] = Opslag!$E$3) *
            (NOT(ISBLANK(Chem_Clean[Kolonne9])))
        ) * Chem_Clean[Column1] * 5
    )
    +
    SUMPRODUCT(
        (
            (
                ((Chem_External[Kolonne5] = Opslag!$E$2) +
                 (Chem_External[Kolonne5] = Opslag!$E$4) +
                 (Chem_External[Kolonne5] = Opslag!$E$7)) *
                (Chem_External[Kolonne5] &lt;&gt; Opslag!$E$5) *
                (Chem_External[Kolonne5] &lt;&gt; Opslag!$E$6)
            )
            *
            (NOT(ISBLANK(Chem_External[Kolonne9])))
        ) * Chem_External[Kolonne8]
        +
        (
            (Chem_External[Kolonne5] = Opslag!$E$3) *
            (NOT(ISBLANK(Chem_External[Kolonne9])))
        ) * Chem_External[Kolonne8] * 5
    )
    +
    SUMPRODUCT(NOT(ISBLANK(External_laundries[[#All],[Kolonne6]]))*External_laundries[[#All],[Kolonne7]]),
    ""
)</f>
        <v>0</v>
      </c>
      <c r="D207" s="343"/>
      <c r="E207" s="344" t="str">
        <f>IFERROR(+C207/C205,"")</f>
        <v/>
      </c>
      <c r="F207" s="338" t="str">
        <f>IF(OR(D204="",D204=0)," ",_xlfn.XLOOKUP(D204, ConsumptionCleaningProduct[Lower bound Microlitres / m^2], ConsumptionCleaningProduct[Points], "Error", -1, TRUE))</f>
        <v xml:space="preserve"> </v>
      </c>
      <c r="G207" s="338" t="str">
        <f>IFERROR(IF(ROUND(E207,0)="","",IF(D203&lt;1,"N/A",_xlfn.XLOOKUP(E207,EcolabelledCleaningProducts[Lower bound %],EcolabelledCleaningProducts[Points],"ERROR", -1)))," ")</f>
        <v xml:space="preserve"> </v>
      </c>
      <c r="H207" s="74"/>
      <c r="I207" s="74"/>
      <c r="J207" s="74"/>
      <c r="K207" s="74"/>
      <c r="L207" s="117" t="str">
        <f>IF(AND($E$207&lt;80%,$D$203&gt;25),HLOOKUP([0]!InputLanguage,LookupList,Language!$A$180,FALSE),"")</f>
        <v/>
      </c>
      <c r="M207" s="118"/>
      <c r="N207" s="117" t="str">
        <f>IF(SUM(AA136:AA147)+SUM('Cleaning products'!$R$17:$R$121)&gt;0,HLOOKUP([0]!InputLanguage,LookupList,Language!$A$192,FALSE),"")</f>
        <v/>
      </c>
      <c r="O207" s="119"/>
      <c r="P207" s="62"/>
    </row>
    <row r="208" spans="2:16">
      <c r="B208" s="340"/>
      <c r="C208" s="342"/>
      <c r="D208" s="343"/>
      <c r="E208" s="345"/>
      <c r="F208" s="339"/>
      <c r="G208" s="339"/>
      <c r="H208" s="96"/>
      <c r="I208" s="74"/>
      <c r="J208" s="74"/>
      <c r="K208" s="103"/>
      <c r="L208" s="96"/>
      <c r="M208" s="96"/>
      <c r="N208" s="96"/>
      <c r="O208" s="96"/>
      <c r="P208" s="62"/>
    </row>
    <row r="209" spans="2:11">
      <c r="B209" s="96"/>
      <c r="C209" s="87"/>
      <c r="D209" s="96"/>
      <c r="E209" s="96"/>
      <c r="F209" s="96"/>
      <c r="G209" s="96"/>
      <c r="H209" s="96"/>
      <c r="I209" s="96"/>
      <c r="J209" s="96"/>
      <c r="K209" s="96"/>
    </row>
    <row r="210" spans="2:11">
      <c r="B210" s="96"/>
      <c r="C210" s="89" cm="1">
        <f t="array" ref="C210">IF(C203="","",SUMPRODUCT(((F18:F169 = Opslag!$E$3) * (I18:I169 * 5) + (F18:F169 &lt;&gt; Opslag!$E$3) * I18:I169) * (J18:J169 &lt;&gt; "") * (F18:F169 &lt;&gt; Opslag!$E$4)* (F18:F169 &lt;&gt; "")))</f>
        <v>0</v>
      </c>
      <c r="D210" s="87"/>
      <c r="E210" s="96"/>
      <c r="F210" s="96"/>
      <c r="G210" s="96"/>
      <c r="H210" s="96"/>
      <c r="I210" s="96"/>
      <c r="J210" s="96"/>
      <c r="K210" s="96"/>
    </row>
  </sheetData>
  <sheetProtection sheet="1" formatCells="0" formatColumns="0" formatRows="0" insertColumns="0" insertRows="0" deleteColumns="0" deleteRows="0" autoFilter="0"/>
  <mergeCells count="22">
    <mergeCell ref="H173:H174"/>
    <mergeCell ref="C173:C174"/>
    <mergeCell ref="D173:D174"/>
    <mergeCell ref="E173:E174"/>
    <mergeCell ref="F173:F174"/>
    <mergeCell ref="G173:G174"/>
    <mergeCell ref="G207:G208"/>
    <mergeCell ref="B207:B208"/>
    <mergeCell ref="C207:C208"/>
    <mergeCell ref="D207:D208"/>
    <mergeCell ref="E207:E208"/>
    <mergeCell ref="F207:F208"/>
    <mergeCell ref="B185:B186"/>
    <mergeCell ref="C185:C186"/>
    <mergeCell ref="D185:D186"/>
    <mergeCell ref="E185:E186"/>
    <mergeCell ref="F185:F186"/>
    <mergeCell ref="G185:G186"/>
    <mergeCell ref="H185:H186"/>
    <mergeCell ref="I185:I186"/>
    <mergeCell ref="J185:J186"/>
    <mergeCell ref="K185:K186"/>
  </mergeCells>
  <dataValidations count="2">
    <dataValidation type="decimal" operator="greaterThanOrEqual" allowBlank="1" showInputMessage="1" showErrorMessage="1" sqref="I189:I200 F176:F180 I18:I169" xr:uid="{00000000-0002-0000-0300-000000000000}">
      <formula1>0</formula1>
    </dataValidation>
    <dataValidation showInputMessage="1" showErrorMessage="1" sqref="G2" xr:uid="{00000000-0002-0000-0300-000001000000}"/>
  </dataValidations>
  <pageMargins left="0.25" right="0.25" top="0.75" bottom="0.75" header="0.3" footer="0.3"/>
  <pageSetup paperSize="9" scale="53" fitToHeight="0" orientation="landscape" r:id="rId1"/>
  <rowBreaks count="1" manualBreakCount="1">
    <brk id="124" max="16383" man="1"/>
  </rowBreaks>
  <drawing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Opslag!$G$2:$G$5</xm:f>
          </x14:formula1>
          <xm:sqref>K189:K200 K18 K20:K169</xm:sqref>
        </x14:dataValidation>
        <x14:dataValidation type="list" allowBlank="1" showInputMessage="1" showErrorMessage="1" errorTitle="Error: please select from list" error="Select category from list" xr:uid="{684967A7-33BB-4989-B67C-18A2BFCC3626}">
          <x14:formula1>
            <xm:f>Opslag!$E$2:$E$7</xm:f>
          </x14:formula1>
          <xm:sqref>F189:F200 F18:F169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9">
    <pageSetUpPr fitToPage="1"/>
  </sheetPr>
  <dimension ref="A1:AA1472"/>
  <sheetViews>
    <sheetView zoomScale="80" zoomScaleNormal="80" workbookViewId="0">
      <selection activeCell="H51" sqref="H51"/>
    </sheetView>
  </sheetViews>
  <sheetFormatPr defaultColWidth="0" defaultRowHeight="12.75" zeroHeight="1" outlineLevelRow="1" outlineLevelCol="1"/>
  <cols>
    <col min="1" max="1" width="4.25" style="9" customWidth="1"/>
    <col min="2" max="2" width="13.625" style="9" customWidth="1"/>
    <col min="3" max="4" width="16.375" style="9" customWidth="1"/>
    <col min="5" max="5" width="12.625" style="34" customWidth="1"/>
    <col min="6" max="7" width="16.375" style="9" customWidth="1"/>
    <col min="8" max="9" width="16.375" style="16" customWidth="1"/>
    <col min="10" max="10" width="11.25" style="175" customWidth="1"/>
    <col min="11" max="11" width="8.875" style="9" customWidth="1"/>
    <col min="12" max="12" width="16.375" style="9" customWidth="1"/>
    <col min="13" max="13" width="41.75" style="9" customWidth="1"/>
    <col min="14" max="14" width="15.125" style="9" hidden="1" customWidth="1" outlineLevel="1"/>
    <col min="15" max="15" width="25.75" style="9" hidden="1" customWidth="1" outlineLevel="1"/>
    <col min="16" max="16" width="9" style="9" hidden="1" customWidth="1" outlineLevel="1"/>
    <col min="17" max="17" width="9" style="9" customWidth="1" collapsed="1"/>
    <col min="18" max="18" width="9" style="9" customWidth="1"/>
    <col min="19" max="26" width="9" style="9" hidden="1" customWidth="1"/>
    <col min="27" max="27" width="9" style="176" hidden="1" customWidth="1"/>
    <col min="28" max="16384" width="9" style="9" hidden="1"/>
  </cols>
  <sheetData>
    <row r="1" spans="1:18" s="96" customFormat="1">
      <c r="E1" s="125"/>
      <c r="H1" s="97"/>
      <c r="I1" s="97"/>
      <c r="J1" s="169"/>
    </row>
    <row r="2" spans="1:18" s="96" customFormat="1">
      <c r="E2" s="125"/>
      <c r="F2" s="83" t="s">
        <v>7</v>
      </c>
      <c r="G2" s="84" t="str">
        <f>+'Start here (select langage)'!G2</f>
        <v xml:space="preserve">English </v>
      </c>
      <c r="H2" s="97"/>
      <c r="I2" s="97"/>
      <c r="J2" s="169"/>
    </row>
    <row r="3" spans="1:18" s="72" customFormat="1">
      <c r="E3" s="126"/>
      <c r="H3" s="99"/>
      <c r="I3" s="99"/>
      <c r="J3" s="169"/>
    </row>
    <row r="4" spans="1:18" s="72" customFormat="1" ht="23.25">
      <c r="B4" s="75" t="str">
        <f>+HLOOKUP(InputLanguage,LookupList,2,FALSE)</f>
        <v>Nordic Ecolabelling of cleaning services, Gen. 4</v>
      </c>
      <c r="E4" s="126"/>
      <c r="H4" s="99"/>
      <c r="I4" s="99"/>
      <c r="J4" s="169"/>
    </row>
    <row r="5" spans="1:18" s="72" customFormat="1" ht="20.25">
      <c r="B5" s="194" t="str">
        <f>+HLOOKUP(InputLanguage,LookupList,111,FALSE)</f>
        <v>- Specification of transportation</v>
      </c>
      <c r="E5" s="126"/>
      <c r="G5" s="295"/>
      <c r="H5" s="99"/>
      <c r="I5" s="99"/>
      <c r="J5" s="169"/>
      <c r="N5" s="127" t="str">
        <f>+HLOOKUP(InputLanguage,LookupList,18,FALSE)</f>
        <v>Nordic Ecolabelling, Internal evaluation</v>
      </c>
    </row>
    <row r="6" spans="1:18" s="72" customFormat="1" ht="65.099999999999994" customHeight="1">
      <c r="B6" s="354" t="str">
        <f>+HLOOKUP(InputLanguage,LookupList,219,FALSE)</f>
        <v>Plug-in hybrid cars is entered as two separate lines representing each fuel type. Total driven km is entered on only one of the two lines.</v>
      </c>
      <c r="C6" s="355"/>
      <c r="E6" s="126"/>
      <c r="G6" s="356" t="s">
        <v>1381</v>
      </c>
      <c r="H6" s="357"/>
      <c r="I6" s="298"/>
      <c r="J6" s="169"/>
      <c r="N6" s="127"/>
    </row>
    <row r="7" spans="1:18" s="72" customFormat="1">
      <c r="E7" s="126"/>
      <c r="G7" s="296"/>
      <c r="H7" s="297"/>
      <c r="I7" s="99"/>
      <c r="J7" s="169"/>
    </row>
    <row r="8" spans="1:18" s="124" customFormat="1" ht="14.25">
      <c r="A8" s="96"/>
      <c r="B8" s="76"/>
      <c r="C8" s="76"/>
      <c r="D8" s="83"/>
      <c r="E8" s="105"/>
      <c r="F8" s="105"/>
      <c r="G8" s="105"/>
      <c r="H8" s="105"/>
      <c r="I8" s="105"/>
      <c r="J8" s="170"/>
      <c r="K8" s="87"/>
      <c r="L8" s="72"/>
      <c r="M8" s="72"/>
      <c r="N8" s="87"/>
      <c r="O8" s="87"/>
      <c r="P8" s="87"/>
      <c r="Q8" s="87"/>
      <c r="R8" s="87"/>
    </row>
    <row r="9" spans="1:18" s="72" customFormat="1" ht="15.75">
      <c r="B9" s="128" t="str">
        <f>+HLOOKUP(InputLanguage,LookupList,112,FALSE)&amp;":"</f>
        <v>Listing of vehicles in relation to ordinary cleaning and window cleaning:</v>
      </c>
      <c r="E9" s="126"/>
      <c r="H9" s="99"/>
      <c r="I9" s="99"/>
      <c r="J9" s="169"/>
    </row>
    <row r="10" spans="1:18" s="72" customFormat="1" ht="81.75" customHeight="1">
      <c r="B10" s="129" t="str">
        <f>+HLOOKUP(InputLanguage,LookupList,113,FALSE)</f>
        <v>Vehicle type</v>
      </c>
      <c r="C10" s="129" t="str">
        <f>+HLOOKUP(InputLanguage,LookupList,121,FALSE)</f>
        <v>Brand</v>
      </c>
      <c r="D10" s="129" t="str">
        <f>+HLOOKUP(InputLanguage,LookupList,122,FALSE)</f>
        <v>Model</v>
      </c>
      <c r="E10" s="129" t="str">
        <f>+HLOOKUP(InputLanguage,LookupList,123,FALSE)</f>
        <v>Fuel type</v>
      </c>
      <c r="F10" s="130" t="str">
        <f>+HLOOKUP(InputLanguage,LookupList,146,FALSE)</f>
        <v>Registration number</v>
      </c>
      <c r="G10" s="129" t="str">
        <f>+HLOOKUP(InputLanguage,LookupList,145,FALSE)</f>
        <v>Used for</v>
      </c>
      <c r="H10" s="131" t="str">
        <f>+HLOOKUP(InputLanguage,LookupList,147,FALSE)</f>
        <v>Driven km for the period</v>
      </c>
      <c r="I10" s="131" t="str">
        <f>+HLOOKUP(InputLanguage,LookupList,148,FALSE)</f>
        <v>Fuel consumption for the period (litres)</v>
      </c>
      <c r="J10" s="171"/>
      <c r="K10" s="89"/>
      <c r="N10" s="196" t="s">
        <v>22</v>
      </c>
      <c r="O10" s="132" t="s">
        <v>23</v>
      </c>
      <c r="P10" s="87"/>
      <c r="Q10" s="87"/>
      <c r="R10" s="87"/>
    </row>
    <row r="11" spans="1:18" hidden="1">
      <c r="B11" s="206" t="s">
        <v>1345</v>
      </c>
      <c r="C11" s="207" t="s">
        <v>1346</v>
      </c>
      <c r="D11" s="207" t="s">
        <v>1347</v>
      </c>
      <c r="E11" s="208" t="s">
        <v>1348</v>
      </c>
      <c r="F11" s="207" t="s">
        <v>1349</v>
      </c>
      <c r="G11" s="207" t="s">
        <v>1350</v>
      </c>
      <c r="H11" s="209" t="s">
        <v>1351</v>
      </c>
      <c r="I11" s="209" t="s">
        <v>1352</v>
      </c>
      <c r="J11" s="210" t="s">
        <v>1353</v>
      </c>
      <c r="K11" s="32" t="str">
        <f>IFERROR(+VLOOKUP(E12,Opslag!$B$2:$C$7,2,FALSE),"")</f>
        <v/>
      </c>
      <c r="N11" s="29"/>
      <c r="O11" s="29"/>
      <c r="P11" s="176"/>
      <c r="Q11" s="176"/>
      <c r="R11" s="176"/>
    </row>
    <row r="12" spans="1:18">
      <c r="B12" s="205"/>
      <c r="C12" s="38"/>
      <c r="D12" s="38"/>
      <c r="E12" s="168"/>
      <c r="F12" s="38"/>
      <c r="G12" s="38"/>
      <c r="H12" s="39"/>
      <c r="I12" s="39"/>
      <c r="J12" s="305" cm="1">
        <f t="array" ref="J12">IFERROR(_xlfn.SWITCH(E12,Opslag!$B$2,Opslag!$H$2,Opslag!$B$3,Opslag!$H$3,Opslag!$B$4,Opslag!$H$4,Opslag!$B$5,Opslag!$H$5,Opslag!$B$6,Opslag!$H$6,Opslag!$B$7,Opslag!$H$7,Opslag!$B$8,Opslag!$H$8) * I12,I12)</f>
        <v>0</v>
      </c>
      <c r="K12" s="32" t="str">
        <f>IFERROR(+VLOOKUP(E12,Opslag!$B$2:$C$8,2,FALSE),"")</f>
        <v/>
      </c>
      <c r="N12" s="29"/>
      <c r="O12" s="29"/>
      <c r="P12" s="176"/>
      <c r="Q12" s="176"/>
      <c r="R12" s="176"/>
    </row>
    <row r="13" spans="1:18">
      <c r="B13" s="205"/>
      <c r="C13" s="38"/>
      <c r="D13" s="38"/>
      <c r="E13" s="168"/>
      <c r="F13" s="38"/>
      <c r="G13" s="38"/>
      <c r="H13" s="39"/>
      <c r="I13" s="39"/>
      <c r="J13" s="305" cm="1">
        <f t="array" ref="J13">IFERROR(_xlfn.SWITCH(E13,Opslag!$B$2,Opslag!$H$2,Opslag!$B$3,Opslag!$H$3,Opslag!$B$4,Opslag!$H$4,Opslag!$B$5,Opslag!$H$5,Opslag!$B$6,Opslag!$H$6,Opslag!$B$7,Opslag!$H$7,Opslag!$B$8,Opslag!$H$8) * I13,I13)</f>
        <v>0</v>
      </c>
      <c r="K13" s="32" t="str">
        <f>IFERROR(+VLOOKUP(E13,Opslag!$B$2:$C$8,2,FALSE),"")</f>
        <v/>
      </c>
      <c r="N13" s="29"/>
      <c r="O13" s="29"/>
      <c r="P13" s="176"/>
      <c r="Q13" s="176"/>
      <c r="R13" s="176"/>
    </row>
    <row r="14" spans="1:18">
      <c r="B14" s="205"/>
      <c r="C14" s="38"/>
      <c r="D14" s="38"/>
      <c r="E14" s="168"/>
      <c r="F14" s="38"/>
      <c r="G14" s="38"/>
      <c r="H14" s="39"/>
      <c r="I14" s="39"/>
      <c r="J14" s="305" cm="1">
        <f t="array" ref="J14">IFERROR(_xlfn.SWITCH(E14,Opslag!$B$2,Opslag!$H$2,Opslag!$B$3,Opslag!$H$3,Opslag!$B$4,Opslag!$H$4,Opslag!$B$5,Opslag!$H$5,Opslag!$B$6,Opslag!$H$6,Opslag!$B$7,Opslag!$H$7,Opslag!$B$8,Opslag!$H$8) * I14,I14)</f>
        <v>0</v>
      </c>
      <c r="K14" s="32" t="str">
        <f>IFERROR(+VLOOKUP(E14,Opslag!$B$2:$C$8,2,FALSE),"")</f>
        <v/>
      </c>
      <c r="N14" s="29"/>
      <c r="O14" s="29"/>
      <c r="P14" s="176"/>
      <c r="Q14" s="176"/>
      <c r="R14" s="176"/>
    </row>
    <row r="15" spans="1:18">
      <c r="B15" s="205"/>
      <c r="C15" s="38"/>
      <c r="D15" s="38"/>
      <c r="E15" s="168"/>
      <c r="F15" s="38"/>
      <c r="G15" s="38"/>
      <c r="H15" s="39"/>
      <c r="I15" s="39"/>
      <c r="J15" s="305" cm="1">
        <f t="array" ref="J15">IFERROR(_xlfn.SWITCH(E15,Opslag!$B$2,Opslag!$H$2,Opslag!$B$3,Opslag!$H$3,Opslag!$B$4,Opslag!$H$4,Opslag!$B$5,Opslag!$H$5,Opslag!$B$6,Opslag!$H$6,Opslag!$B$7,Opslag!$H$7,Opslag!$B$8,Opslag!$H$8) * I15,I15)</f>
        <v>0</v>
      </c>
      <c r="K15" s="32" t="str">
        <f>IFERROR(+VLOOKUP(E15,Opslag!$B$2:$C$8,2,FALSE),"")</f>
        <v/>
      </c>
      <c r="N15" s="29"/>
      <c r="O15" s="29"/>
      <c r="P15" s="176"/>
      <c r="Q15" s="176"/>
      <c r="R15" s="176"/>
    </row>
    <row r="16" spans="1:18">
      <c r="B16" s="205"/>
      <c r="C16" s="38"/>
      <c r="D16" s="38"/>
      <c r="E16" s="168"/>
      <c r="F16" s="38"/>
      <c r="G16" s="38"/>
      <c r="H16" s="39"/>
      <c r="I16" s="39"/>
      <c r="J16" s="305" cm="1">
        <f t="array" ref="J16">IFERROR(_xlfn.SWITCH(E16,Opslag!$B$2,Opslag!$H$2,Opslag!$B$3,Opslag!$H$3,Opslag!$B$4,Opslag!$H$4,Opslag!$B$5,Opslag!$H$5,Opslag!$B$6,Opslag!$H$6,Opslag!$B$7,Opslag!$H$7,Opslag!$B$8,Opslag!$H$8) * I16,I16)</f>
        <v>0</v>
      </c>
      <c r="K16" s="32" t="str">
        <f>IFERROR(+VLOOKUP(E16,Opslag!$B$2:$C$8,2,FALSE),"")</f>
        <v/>
      </c>
      <c r="N16" s="29"/>
      <c r="O16" s="29"/>
      <c r="P16" s="176"/>
      <c r="Q16" s="176"/>
      <c r="R16" s="176"/>
    </row>
    <row r="17" spans="2:18">
      <c r="B17" s="205"/>
      <c r="C17" s="38"/>
      <c r="D17" s="38"/>
      <c r="E17" s="168"/>
      <c r="F17" s="38"/>
      <c r="G17" s="38"/>
      <c r="H17" s="39"/>
      <c r="I17" s="39"/>
      <c r="J17" s="305" cm="1">
        <f t="array" ref="J17">IFERROR(_xlfn.SWITCH(E17,Opslag!$B$2,Opslag!$H$2,Opslag!$B$3,Opslag!$H$3,Opslag!$B$4,Opslag!$H$4,Opslag!$B$5,Opslag!$H$5,Opslag!$B$6,Opslag!$H$6,Opslag!$B$7,Opslag!$H$7,Opslag!$B$8,Opslag!$H$8) * I17,I17)</f>
        <v>0</v>
      </c>
      <c r="K17" s="32" t="str">
        <f>IFERROR(+VLOOKUP(E17,Opslag!$B$2:$C$8,2,FALSE),"")</f>
        <v/>
      </c>
      <c r="N17" s="29"/>
      <c r="O17" s="29"/>
      <c r="P17" s="176"/>
      <c r="Q17" s="176"/>
      <c r="R17" s="176"/>
    </row>
    <row r="18" spans="2:18">
      <c r="B18" s="205"/>
      <c r="C18" s="38"/>
      <c r="D18" s="38"/>
      <c r="E18" s="168"/>
      <c r="F18" s="38"/>
      <c r="G18" s="38"/>
      <c r="H18" s="39"/>
      <c r="I18" s="39"/>
      <c r="J18" s="305" cm="1">
        <f t="array" ref="J18">IFERROR(_xlfn.SWITCH(E18,Opslag!$B$2,Opslag!$H$2,Opslag!$B$3,Opslag!$H$3,Opslag!$B$4,Opslag!$H$4,Opslag!$B$5,Opslag!$H$5,Opslag!$B$6,Opslag!$H$6,Opslag!$B$7,Opslag!$H$7,Opslag!$B$8,Opslag!$H$8) * I18,I18)</f>
        <v>0</v>
      </c>
      <c r="K18" s="32" t="str">
        <f>IFERROR(+VLOOKUP(E18,Opslag!$B$2:$C$8,2,FALSE),"")</f>
        <v/>
      </c>
      <c r="N18" s="29"/>
      <c r="O18" s="29"/>
      <c r="P18" s="176"/>
      <c r="Q18" s="176"/>
      <c r="R18" s="176"/>
    </row>
    <row r="19" spans="2:18">
      <c r="B19" s="205"/>
      <c r="C19" s="38"/>
      <c r="D19" s="38"/>
      <c r="E19" s="168"/>
      <c r="F19" s="38"/>
      <c r="G19" s="38"/>
      <c r="H19" s="39"/>
      <c r="I19" s="39"/>
      <c r="J19" s="305" cm="1">
        <f t="array" ref="J19">IFERROR(_xlfn.SWITCH(E19,Opslag!$B$2,Opslag!$H$2,Opslag!$B$3,Opslag!$H$3,Opslag!$B$4,Opslag!$H$4,Opslag!$B$5,Opslag!$H$5,Opslag!$B$6,Opslag!$H$6,Opslag!$B$7,Opslag!$H$7,Opslag!$B$8,Opslag!$H$8) * I19,I19)</f>
        <v>0</v>
      </c>
      <c r="K19" s="32" t="str">
        <f>IFERROR(+VLOOKUP(E19,Opslag!$B$2:$C$8,2,FALSE),"")</f>
        <v/>
      </c>
      <c r="N19" s="29"/>
      <c r="O19" s="29"/>
      <c r="P19" s="176"/>
      <c r="Q19" s="176"/>
      <c r="R19" s="176"/>
    </row>
    <row r="20" spans="2:18">
      <c r="B20" s="205"/>
      <c r="C20" s="38"/>
      <c r="D20" s="38"/>
      <c r="E20" s="168"/>
      <c r="F20" s="38"/>
      <c r="G20" s="38"/>
      <c r="H20" s="39"/>
      <c r="I20" s="39"/>
      <c r="J20" s="305" cm="1">
        <f t="array" ref="J20">IFERROR(_xlfn.SWITCH(E20,Opslag!$B$2,Opslag!$H$2,Opslag!$B$3,Opslag!$H$3,Opslag!$B$4,Opslag!$H$4,Opslag!$B$5,Opslag!$H$5,Opslag!$B$6,Opslag!$H$6,Opslag!$B$7,Opslag!$H$7,Opslag!$B$8,Opslag!$H$8) * I20,I20)</f>
        <v>0</v>
      </c>
      <c r="K20" s="32" t="str">
        <f>IFERROR(+VLOOKUP(E20,Opslag!$B$2:$C$8,2,FALSE),"")</f>
        <v/>
      </c>
      <c r="N20" s="29"/>
      <c r="O20" s="29"/>
      <c r="P20" s="176"/>
      <c r="Q20" s="176"/>
      <c r="R20" s="176"/>
    </row>
    <row r="21" spans="2:18">
      <c r="B21" s="205"/>
      <c r="C21" s="38"/>
      <c r="D21" s="38"/>
      <c r="E21" s="168"/>
      <c r="F21" s="38"/>
      <c r="G21" s="38"/>
      <c r="H21" s="39"/>
      <c r="I21" s="39"/>
      <c r="J21" s="305" cm="1">
        <f t="array" ref="J21">IFERROR(_xlfn.SWITCH(E21,Opslag!$B$2,Opslag!$H$2,Opslag!$B$3,Opslag!$H$3,Opslag!$B$4,Opslag!$H$4,Opslag!$B$5,Opslag!$H$5,Opslag!$B$6,Opslag!$H$6,Opslag!$B$7,Opslag!$H$7,Opslag!$B$8,Opslag!$H$8) * I21,I21)</f>
        <v>0</v>
      </c>
      <c r="K21" s="32" t="str">
        <f>IFERROR(+VLOOKUP(E21,Opslag!$B$2:$C$8,2,FALSE),"")</f>
        <v/>
      </c>
      <c r="N21" s="29"/>
      <c r="O21" s="29"/>
      <c r="P21" s="176"/>
      <c r="Q21" s="176"/>
      <c r="R21" s="176"/>
    </row>
    <row r="22" spans="2:18">
      <c r="B22" s="205"/>
      <c r="C22" s="38"/>
      <c r="D22" s="38"/>
      <c r="E22" s="168"/>
      <c r="F22" s="38"/>
      <c r="G22" s="38"/>
      <c r="H22" s="39"/>
      <c r="I22" s="39"/>
      <c r="J22" s="305" cm="1">
        <f t="array" ref="J22">IFERROR(_xlfn.SWITCH(E22,Opslag!$B$2,Opslag!$H$2,Opslag!$B$3,Opslag!$H$3,Opslag!$B$4,Opslag!$H$4,Opslag!$B$5,Opslag!$H$5,Opslag!$B$6,Opslag!$H$6,Opslag!$B$7,Opslag!$H$7,Opslag!$B$8,Opslag!$H$8) * I22,I22)</f>
        <v>0</v>
      </c>
      <c r="K22" s="32" t="str">
        <f>IFERROR(+VLOOKUP(E22,Opslag!$B$2:$C$8,2,FALSE),"")</f>
        <v/>
      </c>
      <c r="N22" s="29"/>
      <c r="O22" s="29"/>
      <c r="P22" s="176"/>
      <c r="Q22" s="176"/>
      <c r="R22" s="176"/>
    </row>
    <row r="23" spans="2:18">
      <c r="B23" s="205"/>
      <c r="C23" s="38"/>
      <c r="D23" s="38"/>
      <c r="E23" s="168"/>
      <c r="F23" s="38"/>
      <c r="G23" s="38"/>
      <c r="H23" s="39"/>
      <c r="I23" s="39"/>
      <c r="J23" s="305" cm="1">
        <f t="array" ref="J23">IFERROR(_xlfn.SWITCH(E23,Opslag!$B$2,Opslag!$H$2,Opslag!$B$3,Opslag!$H$3,Opslag!$B$4,Opslag!$H$4,Opslag!$B$5,Opslag!$H$5,Opslag!$B$6,Opslag!$H$6,Opslag!$B$7,Opslag!$H$7,Opslag!$B$8,Opslag!$H$8) * I23,I23)</f>
        <v>0</v>
      </c>
      <c r="K23" s="32" t="str">
        <f>IFERROR(+VLOOKUP(E23,Opslag!$B$2:$C$8,2,FALSE),"")</f>
        <v/>
      </c>
      <c r="N23" s="29"/>
      <c r="O23" s="29"/>
      <c r="P23" s="176"/>
      <c r="Q23" s="176"/>
      <c r="R23" s="176"/>
    </row>
    <row r="24" spans="2:18">
      <c r="B24" s="205"/>
      <c r="C24" s="38"/>
      <c r="D24" s="38"/>
      <c r="E24" s="168"/>
      <c r="F24" s="38"/>
      <c r="G24" s="38"/>
      <c r="H24" s="39"/>
      <c r="I24" s="39"/>
      <c r="J24" s="305" cm="1">
        <f t="array" ref="J24">IFERROR(_xlfn.SWITCH(E24,Opslag!$B$2,Opslag!$H$2,Opslag!$B$3,Opslag!$H$3,Opslag!$B$4,Opslag!$H$4,Opslag!$B$5,Opslag!$H$5,Opslag!$B$6,Opslag!$H$6,Opslag!$B$7,Opslag!$H$7,Opslag!$B$8,Opslag!$H$8) * I24,I24)</f>
        <v>0</v>
      </c>
      <c r="K24" s="32" t="str">
        <f>IFERROR(+VLOOKUP(E24,Opslag!$B$2:$C$8,2,FALSE),"")</f>
        <v/>
      </c>
      <c r="N24" s="29"/>
      <c r="O24" s="29"/>
      <c r="P24" s="176"/>
      <c r="Q24" s="176"/>
      <c r="R24" s="176"/>
    </row>
    <row r="25" spans="2:18">
      <c r="B25" s="205"/>
      <c r="C25" s="38"/>
      <c r="D25" s="38"/>
      <c r="E25" s="168"/>
      <c r="F25" s="38"/>
      <c r="G25" s="38"/>
      <c r="H25" s="39"/>
      <c r="I25" s="39"/>
      <c r="J25" s="305" cm="1">
        <f t="array" ref="J25">IFERROR(_xlfn.SWITCH(E25,Opslag!$B$2,Opslag!$H$2,Opslag!$B$3,Opslag!$H$3,Opslag!$B$4,Opslag!$H$4,Opslag!$B$5,Opslag!$H$5,Opslag!$B$6,Opslag!$H$6,Opslag!$B$7,Opslag!$H$7,Opslag!$B$8,Opslag!$H$8) * I25,I25)</f>
        <v>0</v>
      </c>
      <c r="K25" s="32" t="str">
        <f>IFERROR(+VLOOKUP(E25,Opslag!$B$2:$C$8,2,FALSE),"")</f>
        <v/>
      </c>
      <c r="N25" s="29"/>
      <c r="O25" s="29"/>
      <c r="P25" s="176"/>
      <c r="Q25" s="176"/>
      <c r="R25" s="176"/>
    </row>
    <row r="26" spans="2:18">
      <c r="B26" s="205"/>
      <c r="C26" s="38"/>
      <c r="D26" s="38"/>
      <c r="E26" s="168"/>
      <c r="F26" s="38"/>
      <c r="G26" s="38"/>
      <c r="H26" s="39"/>
      <c r="I26" s="39"/>
      <c r="J26" s="305" cm="1">
        <f t="array" ref="J26">IFERROR(_xlfn.SWITCH(E26,Opslag!$B$2,Opslag!$H$2,Opslag!$B$3,Opslag!$H$3,Opslag!$B$4,Opslag!$H$4,Opslag!$B$5,Opslag!$H$5,Opslag!$B$6,Opslag!$H$6,Opslag!$B$7,Opslag!$H$7,Opslag!$B$8,Opslag!$H$8) * I26,I26)</f>
        <v>0</v>
      </c>
      <c r="K26" s="32" t="str">
        <f>IFERROR(+VLOOKUP(E26,Opslag!$B$2:$C$8,2,FALSE),"")</f>
        <v/>
      </c>
      <c r="N26" s="29"/>
      <c r="O26" s="29"/>
      <c r="P26" s="176"/>
      <c r="Q26" s="176"/>
      <c r="R26" s="176"/>
    </row>
    <row r="27" spans="2:18">
      <c r="B27" s="205"/>
      <c r="C27" s="38"/>
      <c r="D27" s="38"/>
      <c r="E27" s="168"/>
      <c r="F27" s="38"/>
      <c r="G27" s="38"/>
      <c r="H27" s="39"/>
      <c r="I27" s="39"/>
      <c r="J27" s="305" cm="1">
        <f t="array" ref="J27">IFERROR(_xlfn.SWITCH(E27,Opslag!$B$2,Opslag!$H$2,Opslag!$B$3,Opslag!$H$3,Opslag!$B$4,Opslag!$H$4,Opslag!$B$5,Opslag!$H$5,Opslag!$B$6,Opslag!$H$6,Opslag!$B$7,Opslag!$H$7,Opslag!$B$8,Opslag!$H$8) * I27,I27)</f>
        <v>0</v>
      </c>
      <c r="K27" s="32" t="str">
        <f>IFERROR(+VLOOKUP(E27,Opslag!$B$2:$C$8,2,FALSE),"")</f>
        <v/>
      </c>
      <c r="N27" s="29"/>
      <c r="O27" s="29"/>
      <c r="P27" s="176"/>
      <c r="Q27" s="176"/>
      <c r="R27" s="176"/>
    </row>
    <row r="28" spans="2:18">
      <c r="B28" s="205"/>
      <c r="C28" s="38"/>
      <c r="D28" s="38"/>
      <c r="E28" s="168"/>
      <c r="F28" s="38"/>
      <c r="G28" s="38"/>
      <c r="H28" s="39"/>
      <c r="I28" s="39"/>
      <c r="J28" s="305" cm="1">
        <f t="array" ref="J28">IFERROR(_xlfn.SWITCH(E28,Opslag!$B$2,Opslag!$H$2,Opslag!$B$3,Opslag!$H$3,Opslag!$B$4,Opslag!$H$4,Opslag!$B$5,Opslag!$H$5,Opslag!$B$6,Opslag!$H$6,Opslag!$B$7,Opslag!$H$7,Opslag!$B$8,Opslag!$H$8) * I28,I28)</f>
        <v>0</v>
      </c>
      <c r="K28" s="32" t="str">
        <f>IFERROR(+VLOOKUP(E28,Opslag!$B$2:$C$8,2,FALSE),"")</f>
        <v/>
      </c>
      <c r="N28" s="29"/>
      <c r="O28" s="29"/>
      <c r="P28" s="176"/>
      <c r="Q28" s="176"/>
      <c r="R28" s="176"/>
    </row>
    <row r="29" spans="2:18">
      <c r="B29" s="205"/>
      <c r="C29" s="38"/>
      <c r="D29" s="38"/>
      <c r="E29" s="168"/>
      <c r="F29" s="38"/>
      <c r="G29" s="38"/>
      <c r="H29" s="39"/>
      <c r="I29" s="39"/>
      <c r="J29" s="305" cm="1">
        <f t="array" ref="J29">IFERROR(_xlfn.SWITCH(E29,Opslag!$B$2,Opslag!$H$2,Opslag!$B$3,Opslag!$H$3,Opslag!$B$4,Opslag!$H$4,Opslag!$B$5,Opslag!$H$5,Opslag!$B$6,Opslag!$H$6,Opslag!$B$7,Opslag!$H$7,Opslag!$B$8,Opslag!$H$8) * I29,I29)</f>
        <v>0</v>
      </c>
      <c r="K29" s="32" t="str">
        <f>IFERROR(+VLOOKUP(E29,Opslag!$B$2:$C$8,2,FALSE),"")</f>
        <v/>
      </c>
      <c r="N29" s="29"/>
      <c r="O29" s="29"/>
      <c r="P29" s="176"/>
      <c r="Q29" s="176"/>
      <c r="R29" s="176"/>
    </row>
    <row r="30" spans="2:18">
      <c r="B30" s="205"/>
      <c r="C30" s="38"/>
      <c r="D30" s="38"/>
      <c r="E30" s="168"/>
      <c r="F30" s="38"/>
      <c r="G30" s="38"/>
      <c r="H30" s="39"/>
      <c r="I30" s="39"/>
      <c r="J30" s="305" cm="1">
        <f t="array" ref="J30">IFERROR(_xlfn.SWITCH(E30,Opslag!$B$2,Opslag!$H$2,Opslag!$B$3,Opslag!$H$3,Opslag!$B$4,Opslag!$H$4,Opslag!$B$5,Opslag!$H$5,Opslag!$B$6,Opslag!$H$6,Opslag!$B$7,Opslag!$H$7,Opslag!$B$8,Opslag!$H$8) * I30,I30)</f>
        <v>0</v>
      </c>
      <c r="K30" s="32" t="str">
        <f>IFERROR(+VLOOKUP(E30,Opslag!$B$2:$C$8,2,FALSE),"")</f>
        <v/>
      </c>
      <c r="N30" s="29"/>
      <c r="O30" s="29"/>
      <c r="P30" s="176"/>
      <c r="Q30" s="176"/>
      <c r="R30" s="176"/>
    </row>
    <row r="31" spans="2:18">
      <c r="B31" s="205"/>
      <c r="C31" s="38"/>
      <c r="D31" s="38"/>
      <c r="E31" s="168"/>
      <c r="F31" s="38"/>
      <c r="G31" s="38"/>
      <c r="H31" s="39"/>
      <c r="I31" s="39"/>
      <c r="J31" s="305" cm="1">
        <f t="array" ref="J31">IFERROR(_xlfn.SWITCH(E31,Opslag!$B$2,Opslag!$H$2,Opslag!$B$3,Opslag!$H$3,Opslag!$B$4,Opslag!$H$4,Opslag!$B$5,Opslag!$H$5,Opslag!$B$6,Opslag!$H$6,Opslag!$B$7,Opslag!$H$7,Opslag!$B$8,Opslag!$H$8) * I31,I31)</f>
        <v>0</v>
      </c>
      <c r="K31" s="32" t="str">
        <f>IFERROR(+VLOOKUP(E31,Opslag!$B$2:$C$8,2,FALSE),"")</f>
        <v/>
      </c>
      <c r="N31" s="29"/>
      <c r="O31" s="29"/>
      <c r="P31" s="176"/>
      <c r="Q31" s="176"/>
      <c r="R31" s="176"/>
    </row>
    <row r="32" spans="2:18">
      <c r="B32" s="205"/>
      <c r="C32" s="38"/>
      <c r="D32" s="38"/>
      <c r="E32" s="168"/>
      <c r="F32" s="38"/>
      <c r="G32" s="38"/>
      <c r="H32" s="39"/>
      <c r="I32" s="39"/>
      <c r="J32" s="305" cm="1">
        <f t="array" ref="J32">IFERROR(_xlfn.SWITCH(E32,Opslag!$B$2,Opslag!$H$2,Opslag!$B$3,Opslag!$H$3,Opslag!$B$4,Opslag!$H$4,Opslag!$B$5,Opslag!$H$5,Opslag!$B$6,Opslag!$H$6,Opslag!$B$7,Opslag!$H$7,Opslag!$B$8,Opslag!$H$8) * I32,I32)</f>
        <v>0</v>
      </c>
      <c r="K32" s="32" t="str">
        <f>IFERROR(+VLOOKUP(E32,Opslag!$B$2:$C$8,2,FALSE),"")</f>
        <v/>
      </c>
      <c r="N32" s="29"/>
      <c r="O32" s="29"/>
      <c r="P32" s="176"/>
      <c r="Q32" s="176"/>
      <c r="R32" s="176"/>
    </row>
    <row r="33" spans="1:18">
      <c r="B33" s="205"/>
      <c r="C33" s="38"/>
      <c r="D33" s="38"/>
      <c r="E33" s="168"/>
      <c r="F33" s="38"/>
      <c r="G33" s="38"/>
      <c r="H33" s="39"/>
      <c r="I33" s="39"/>
      <c r="J33" s="305" cm="1">
        <f t="array" ref="J33">IFERROR(_xlfn.SWITCH(E33,Opslag!$B$2,Opslag!$H$2,Opslag!$B$3,Opslag!$H$3,Opslag!$B$4,Opslag!$H$4,Opslag!$B$5,Opslag!$H$5,Opslag!$B$6,Opslag!$H$6,Opslag!$B$7,Opslag!$H$7,Opslag!$B$8,Opslag!$H$8) * I33,I33)</f>
        <v>0</v>
      </c>
      <c r="K33" s="32" t="str">
        <f>IFERROR(+VLOOKUP(E33,Opslag!$B$2:$C$8,2,FALSE),"")</f>
        <v/>
      </c>
      <c r="N33" s="29"/>
      <c r="O33" s="29"/>
      <c r="P33" s="176"/>
      <c r="Q33" s="176"/>
      <c r="R33" s="176"/>
    </row>
    <row r="34" spans="1:18">
      <c r="B34" s="205"/>
      <c r="C34" s="38"/>
      <c r="D34" s="38"/>
      <c r="E34" s="168"/>
      <c r="F34" s="38"/>
      <c r="G34" s="38"/>
      <c r="H34" s="39"/>
      <c r="I34" s="39"/>
      <c r="J34" s="305" cm="1">
        <f t="array" ref="J34">IFERROR(_xlfn.SWITCH(E34,Opslag!$B$2,Opslag!$H$2,Opslag!$B$3,Opslag!$H$3,Opslag!$B$4,Opslag!$H$4,Opslag!$B$5,Opslag!$H$5,Opslag!$B$6,Opslag!$H$6,Opslag!$B$7,Opslag!$H$7,Opslag!$B$8,Opslag!$H$8) * I34,I34)</f>
        <v>0</v>
      </c>
      <c r="K34" s="32" t="str">
        <f>IFERROR(+VLOOKUP(E34,Opslag!$B$2:$C$8,2,FALSE),"")</f>
        <v/>
      </c>
      <c r="N34" s="29"/>
      <c r="O34" s="29"/>
      <c r="P34" s="176"/>
      <c r="Q34" s="176"/>
      <c r="R34" s="176"/>
    </row>
    <row r="35" spans="1:18">
      <c r="B35" s="205"/>
      <c r="C35" s="38"/>
      <c r="D35" s="38"/>
      <c r="E35" s="168"/>
      <c r="F35" s="38"/>
      <c r="G35" s="38"/>
      <c r="H35" s="39"/>
      <c r="I35" s="39"/>
      <c r="J35" s="305" cm="1">
        <f t="array" ref="J35">IFERROR(_xlfn.SWITCH(E35,Opslag!$B$2,Opslag!$H$2,Opslag!$B$3,Opslag!$H$3,Opslag!$B$4,Opslag!$H$4,Opslag!$B$5,Opslag!$H$5,Opslag!$B$6,Opslag!$H$6,Opslag!$B$7,Opslag!$H$7,Opslag!$B$8,Opslag!$H$8) * I35,I35)</f>
        <v>0</v>
      </c>
      <c r="K35" s="32" t="str">
        <f>IFERROR(+VLOOKUP(E35,Opslag!$B$2:$C$8,2,FALSE),"")</f>
        <v/>
      </c>
      <c r="N35" s="29"/>
      <c r="O35" s="29"/>
      <c r="P35" s="176"/>
      <c r="Q35" s="176"/>
      <c r="R35" s="176"/>
    </row>
    <row r="36" spans="1:18">
      <c r="B36" s="205"/>
      <c r="C36" s="38"/>
      <c r="D36" s="38"/>
      <c r="E36" s="168"/>
      <c r="F36" s="38"/>
      <c r="G36" s="38"/>
      <c r="H36" s="39"/>
      <c r="I36" s="39"/>
      <c r="J36" s="305" cm="1">
        <f t="array" ref="J36">IFERROR(_xlfn.SWITCH(E36,Opslag!$B$2,Opslag!$H$2,Opslag!$B$3,Opslag!$H$3,Opslag!$B$4,Opslag!$H$4,Opslag!$B$5,Opslag!$H$5,Opslag!$B$6,Opslag!$H$6,Opslag!$B$7,Opslag!$H$7,Opslag!$B$8,Opslag!$H$8) * I36,I36)</f>
        <v>0</v>
      </c>
      <c r="K36" s="32" t="str">
        <f>IFERROR(+VLOOKUP(E36,Opslag!$B$2:$C$8,2,FALSE),"")</f>
        <v/>
      </c>
      <c r="N36" s="29"/>
      <c r="O36" s="29"/>
      <c r="P36" s="176"/>
      <c r="Q36" s="176"/>
      <c r="R36" s="176"/>
    </row>
    <row r="37" spans="1:18">
      <c r="B37" s="205"/>
      <c r="C37" s="38"/>
      <c r="D37" s="38"/>
      <c r="E37" s="168"/>
      <c r="F37" s="38"/>
      <c r="G37" s="38"/>
      <c r="H37" s="39"/>
      <c r="I37" s="39"/>
      <c r="J37" s="305" cm="1">
        <f t="array" ref="J37">IFERROR(_xlfn.SWITCH(E37,Opslag!$B$2,Opslag!$H$2,Opslag!$B$3,Opslag!$H$3,Opslag!$B$4,Opslag!$H$4,Opslag!$B$5,Opslag!$H$5,Opslag!$B$6,Opslag!$H$6,Opslag!$B$7,Opslag!$H$7,Opslag!$B$8,Opslag!$H$8) * I37,I37)</f>
        <v>0</v>
      </c>
      <c r="K37" s="32" t="str">
        <f>IFERROR(+VLOOKUP(E37,Opslag!$B$2:$C$8,2,FALSE),"")</f>
        <v/>
      </c>
      <c r="N37" s="29"/>
      <c r="O37" s="29"/>
      <c r="P37" s="176"/>
      <c r="Q37" s="176"/>
      <c r="R37" s="176"/>
    </row>
    <row r="38" spans="1:18">
      <c r="B38" s="205"/>
      <c r="C38" s="38"/>
      <c r="D38" s="38"/>
      <c r="E38" s="168"/>
      <c r="F38" s="38"/>
      <c r="G38" s="38"/>
      <c r="H38" s="39"/>
      <c r="I38" s="39"/>
      <c r="J38" s="305" cm="1">
        <f t="array" ref="J38">IFERROR(_xlfn.SWITCH(E38,Opslag!$B$2,Opslag!$H$2,Opslag!$B$3,Opslag!$H$3,Opslag!$B$4,Opslag!$H$4,Opslag!$B$5,Opslag!$H$5,Opslag!$B$6,Opslag!$H$6,Opslag!$B$7,Opslag!$H$7,Opslag!$B$8,Opslag!$H$8) * I38,I38)</f>
        <v>0</v>
      </c>
      <c r="K38" s="32" t="str">
        <f>IFERROR(+VLOOKUP(E38,Opslag!$B$2:$C$8,2,FALSE),"")</f>
        <v/>
      </c>
      <c r="N38" s="29"/>
      <c r="O38" s="29"/>
      <c r="P38" s="176"/>
      <c r="Q38" s="176"/>
      <c r="R38" s="176"/>
    </row>
    <row r="39" spans="1:18">
      <c r="A39" s="72"/>
      <c r="B39" s="205"/>
      <c r="C39" s="38"/>
      <c r="D39" s="38"/>
      <c r="E39" s="168"/>
      <c r="F39" s="38"/>
      <c r="G39" s="38"/>
      <c r="H39" s="39"/>
      <c r="I39" s="39"/>
      <c r="J39" s="305" cm="1">
        <f t="array" ref="J39">IFERROR(_xlfn.SWITCH(E39,Opslag!$B$2,Opslag!$H$2,Opslag!$B$3,Opslag!$H$3,Opslag!$B$4,Opslag!$H$4,Opslag!$B$5,Opslag!$H$5,Opslag!$B$6,Opslag!$H$6,Opslag!$B$7,Opslag!$H$7,Opslag!$B$8,Opslag!$H$8) * I39,I39)</f>
        <v>0</v>
      </c>
      <c r="K39" s="32" t="str">
        <f>IFERROR(+VLOOKUP(E39,Opslag!$B$2:$C$8,2,FALSE),"")</f>
        <v/>
      </c>
    </row>
    <row r="40" spans="1:18" s="71" customFormat="1">
      <c r="A40" s="137"/>
      <c r="B40" s="205"/>
      <c r="C40" s="38"/>
      <c r="D40" s="38"/>
      <c r="E40" s="168"/>
      <c r="F40" s="38"/>
      <c r="G40" s="38"/>
      <c r="H40" s="39"/>
      <c r="I40" s="39"/>
      <c r="J40" s="305" cm="1">
        <f t="array" ref="J40">IFERROR(_xlfn.SWITCH(E40,Opslag!$B$2,Opslag!$H$2,Opslag!$B$3,Opslag!$H$3,Opslag!$B$4,Opslag!$H$4,Opslag!$B$5,Opslag!$H$5,Opslag!$B$6,Opslag!$H$6,Opslag!$B$7,Opslag!$H$7,Opslag!$B$8,Opslag!$H$8) * I40,I40)</f>
        <v>0</v>
      </c>
      <c r="K40" s="32" t="str">
        <f>IFERROR(+VLOOKUP(E40,Opslag!$B$2:$C$8,2,FALSE),"")</f>
        <v/>
      </c>
    </row>
    <row r="41" spans="1:18" s="71" customFormat="1">
      <c r="A41" s="137"/>
      <c r="B41" s="205"/>
      <c r="C41" s="38"/>
      <c r="D41" s="38"/>
      <c r="E41" s="168"/>
      <c r="F41" s="38"/>
      <c r="G41" s="38"/>
      <c r="H41" s="39"/>
      <c r="I41" s="39"/>
      <c r="J41" s="305" cm="1">
        <f t="array" ref="J41">IFERROR(_xlfn.SWITCH(E41,Opslag!$B$2,Opslag!$H$2,Opslag!$B$3,Opslag!$H$3,Opslag!$B$4,Opslag!$H$4,Opslag!$B$5,Opslag!$H$5,Opslag!$B$6,Opslag!$H$6,Opslag!$B$7,Opslag!$H$7,Opslag!$B$8,Opslag!$H$8) * I41,I41)</f>
        <v>0</v>
      </c>
      <c r="K41" s="32" t="str">
        <f>IFERROR(+VLOOKUP(E41,Opslag!$B$2:$C$8,2,FALSE),"")</f>
        <v/>
      </c>
    </row>
    <row r="42" spans="1:18">
      <c r="A42" s="72"/>
      <c r="B42" s="205"/>
      <c r="C42" s="38"/>
      <c r="D42" s="38"/>
      <c r="E42" s="168"/>
      <c r="F42" s="38"/>
      <c r="G42" s="38"/>
      <c r="H42" s="39"/>
      <c r="I42" s="39"/>
      <c r="J42" s="305" cm="1">
        <f t="array" ref="J42">IFERROR(_xlfn.SWITCH(E42,Opslag!$B$2,Opslag!$H$2,Opslag!$B$3,Opslag!$H$3,Opslag!$B$4,Opslag!$H$4,Opslag!$B$5,Opslag!$H$5,Opslag!$B$6,Opslag!$H$6,Opslag!$B$7,Opslag!$H$7,Opslag!$B$8,Opslag!$H$8) * I42,I42)</f>
        <v>0</v>
      </c>
      <c r="K42" s="32" t="str">
        <f>IFERROR(+VLOOKUP(E42,Opslag!$B$2:$C$8,2,FALSE),"")</f>
        <v/>
      </c>
    </row>
    <row r="43" spans="1:18" ht="12.75" customHeight="1">
      <c r="A43" s="72"/>
      <c r="B43" s="205"/>
      <c r="C43" s="38"/>
      <c r="D43" s="38"/>
      <c r="E43" s="168"/>
      <c r="F43" s="38"/>
      <c r="G43" s="38"/>
      <c r="H43" s="39"/>
      <c r="I43" s="39"/>
      <c r="J43" s="305" cm="1">
        <f t="array" ref="J43">IFERROR(_xlfn.SWITCH(E43,Opslag!$B$2,Opslag!$H$2,Opslag!$B$3,Opslag!$H$3,Opslag!$B$4,Opslag!$H$4,Opslag!$B$5,Opslag!$H$5,Opslag!$B$6,Opslag!$H$6,Opslag!$B$7,Opslag!$H$7,Opslag!$B$8,Opslag!$H$8) * I43,I43)</f>
        <v>0</v>
      </c>
      <c r="K43" s="32" t="str">
        <f>IFERROR(+VLOOKUP(E43,Opslag!$B$2:$C$8,2,FALSE),"")</f>
        <v/>
      </c>
      <c r="N43" s="35" t="s">
        <v>22</v>
      </c>
      <c r="O43" s="35" t="s">
        <v>23</v>
      </c>
    </row>
    <row r="44" spans="1:18">
      <c r="B44" s="205"/>
      <c r="C44" s="38"/>
      <c r="D44" s="38"/>
      <c r="E44" s="168"/>
      <c r="F44" s="38"/>
      <c r="G44" s="38"/>
      <c r="H44" s="39"/>
      <c r="I44" s="39"/>
      <c r="J44" s="305" cm="1">
        <f t="array" ref="J44">IFERROR(_xlfn.SWITCH(E44,Opslag!$B$2,Opslag!$H$2,Opslag!$B$3,Opslag!$H$3,Opslag!$B$4,Opslag!$H$4,Opslag!$B$5,Opslag!$H$5,Opslag!$B$6,Opslag!$H$6,Opslag!$B$7,Opslag!$H$7,Opslag!$B$8,Opslag!$H$8) * I44,I44)</f>
        <v>0</v>
      </c>
      <c r="K44" s="32" t="str">
        <f>IFERROR(+VLOOKUP(E44,Opslag!$B$2:$C$8,2,FALSE),"")</f>
        <v/>
      </c>
      <c r="N44" s="29"/>
      <c r="O44" s="29"/>
    </row>
    <row r="45" spans="1:18">
      <c r="B45" s="205"/>
      <c r="C45" s="38"/>
      <c r="D45" s="38"/>
      <c r="E45" s="168"/>
      <c r="F45" s="38"/>
      <c r="G45" s="38"/>
      <c r="H45" s="39"/>
      <c r="I45" s="39"/>
      <c r="J45" s="305" cm="1">
        <f t="array" ref="J45">IFERROR(_xlfn.SWITCH(E45,Opslag!$B$2,Opslag!$H$2,Opslag!$B$3,Opslag!$H$3,Opslag!$B$4,Opslag!$H$4,Opslag!$B$5,Opslag!$H$5,Opslag!$B$6,Opslag!$H$6,Opslag!$B$7,Opslag!$H$7,Opslag!$B$8,Opslag!$H$8) * I45,I45)</f>
        <v>0</v>
      </c>
      <c r="K45" s="32" t="str">
        <f>IFERROR(+VLOOKUP(E45,Opslag!$B$2:$C$8,2,FALSE),"")</f>
        <v/>
      </c>
      <c r="N45" s="29"/>
      <c r="O45" s="29"/>
    </row>
    <row r="46" spans="1:18">
      <c r="B46" s="205"/>
      <c r="C46" s="38"/>
      <c r="D46" s="38"/>
      <c r="E46" s="168"/>
      <c r="F46" s="38"/>
      <c r="G46" s="38"/>
      <c r="H46" s="39"/>
      <c r="I46" s="39"/>
      <c r="J46" s="305" cm="1">
        <f t="array" ref="J46">IFERROR(_xlfn.SWITCH(E46,Opslag!$B$2,Opslag!$H$2,Opslag!$B$3,Opslag!$H$3,Opslag!$B$4,Opslag!$H$4,Opslag!$B$5,Opslag!$H$5,Opslag!$B$6,Opslag!$H$6,Opslag!$B$7,Opslag!$H$7,Opslag!$B$8,Opslag!$H$8) * I46,I46)</f>
        <v>0</v>
      </c>
      <c r="K46" s="32" t="str">
        <f>IFERROR(+VLOOKUP(E46,Opslag!$B$2:$C$8,2,FALSE),"")</f>
        <v/>
      </c>
      <c r="N46" s="29"/>
      <c r="O46" s="29"/>
    </row>
    <row r="47" spans="1:18">
      <c r="B47" s="205"/>
      <c r="C47" s="38"/>
      <c r="D47" s="38"/>
      <c r="E47" s="168"/>
      <c r="F47" s="38"/>
      <c r="G47" s="38"/>
      <c r="H47" s="39"/>
      <c r="I47" s="39"/>
      <c r="J47" s="305" cm="1">
        <f t="array" ref="J47">IFERROR(_xlfn.SWITCH(E47,Opslag!$B$2,Opslag!$H$2,Opslag!$B$3,Opslag!$H$3,Opslag!$B$4,Opslag!$H$4,Opslag!$B$5,Opslag!$H$5,Opslag!$B$6,Opslag!$H$6,Opslag!$B$7,Opslag!$H$7,Opslag!$B$8,Opslag!$H$8) * I47,I47)</f>
        <v>0</v>
      </c>
      <c r="K47" s="32" t="str">
        <f>IFERROR(+VLOOKUP(E47,Opslag!$B$2:$C$8,2,FALSE),"")</f>
        <v/>
      </c>
      <c r="N47" s="29"/>
      <c r="O47" s="29"/>
    </row>
    <row r="48" spans="1:18">
      <c r="B48" s="205"/>
      <c r="C48" s="38"/>
      <c r="D48" s="38"/>
      <c r="E48" s="168"/>
      <c r="F48" s="38"/>
      <c r="G48" s="38"/>
      <c r="H48" s="39"/>
      <c r="I48" s="39"/>
      <c r="J48" s="305" cm="1">
        <f t="array" ref="J48">IFERROR(_xlfn.SWITCH(E48,Opslag!$B$2,Opslag!$H$2,Opslag!$B$3,Opslag!$H$3,Opslag!$B$4,Opslag!$H$4,Opslag!$B$5,Opslag!$H$5,Opslag!$B$6,Opslag!$H$6,Opslag!$B$7,Opslag!$H$7,Opslag!$B$8,Opslag!$H$8) * I48,I48)</f>
        <v>0</v>
      </c>
      <c r="K48" s="32" t="str">
        <f>IFERROR(+VLOOKUP(E48,Opslag!$B$2:$C$8,2,FALSE),"")</f>
        <v/>
      </c>
      <c r="N48" s="29"/>
      <c r="O48" s="29"/>
    </row>
    <row r="49" spans="2:15">
      <c r="B49" s="205"/>
      <c r="C49" s="38"/>
      <c r="D49" s="38"/>
      <c r="E49" s="168"/>
      <c r="F49" s="38"/>
      <c r="G49" s="38"/>
      <c r="H49" s="39"/>
      <c r="I49" s="39"/>
      <c r="J49" s="305" cm="1">
        <f t="array" ref="J49">IFERROR(_xlfn.SWITCH(E49,Opslag!$B$2,Opslag!$H$2,Opslag!$B$3,Opslag!$H$3,Opslag!$B$4,Opslag!$H$4,Opslag!$B$5,Opslag!$H$5,Opslag!$B$6,Opslag!$H$6,Opslag!$B$7,Opslag!$H$7,Opslag!$B$8,Opslag!$H$8) * I49,I49)</f>
        <v>0</v>
      </c>
      <c r="K49" s="32" t="str">
        <f>IFERROR(+VLOOKUP(E49,Opslag!$B$2:$C$8,2,FALSE),"")</f>
        <v/>
      </c>
      <c r="N49" s="29"/>
      <c r="O49" s="29"/>
    </row>
    <row r="50" spans="2:15">
      <c r="B50" s="205"/>
      <c r="C50" s="38"/>
      <c r="D50" s="38"/>
      <c r="E50" s="168"/>
      <c r="F50" s="38"/>
      <c r="G50" s="38"/>
      <c r="H50" s="39"/>
      <c r="I50" s="39"/>
      <c r="J50" s="305" cm="1">
        <f t="array" ref="J50">IFERROR(_xlfn.SWITCH(E50,Opslag!$B$2,Opslag!$H$2,Opslag!$B$3,Opslag!$H$3,Opslag!$B$4,Opslag!$H$4,Opslag!$B$5,Opslag!$H$5,Opslag!$B$6,Opslag!$H$6,Opslag!$B$7,Opslag!$H$7,Opslag!$B$8,Opslag!$H$8) * I50,I50)</f>
        <v>0</v>
      </c>
      <c r="K50" s="32" t="str">
        <f>IFERROR(+VLOOKUP(E50,Opslag!$B$2:$C$8,2,FALSE),"")</f>
        <v/>
      </c>
      <c r="N50" s="29"/>
      <c r="O50" s="29"/>
    </row>
    <row r="51" spans="2:15">
      <c r="B51" s="205"/>
      <c r="C51" s="38"/>
      <c r="D51" s="38"/>
      <c r="E51" s="168"/>
      <c r="F51" s="38"/>
      <c r="G51" s="38"/>
      <c r="H51" s="39"/>
      <c r="I51" s="39"/>
      <c r="J51" s="305" cm="1">
        <f t="array" ref="J51">IFERROR(_xlfn.SWITCH(E51,Opslag!$B$2,Opslag!$H$2,Opslag!$B$3,Opslag!$H$3,Opslag!$B$4,Opslag!$H$4,Opslag!$B$5,Opslag!$H$5,Opslag!$B$6,Opslag!$H$6,Opslag!$B$7,Opslag!$H$7,Opslag!$B$8,Opslag!$H$8) * I51,I51)</f>
        <v>0</v>
      </c>
      <c r="K51" s="32" t="str">
        <f>IFERROR(+VLOOKUP(E51,Opslag!$B$2:$C$8,2,FALSE),"")</f>
        <v/>
      </c>
      <c r="N51" s="29"/>
      <c r="O51" s="29"/>
    </row>
    <row r="52" spans="2:15">
      <c r="B52" s="205"/>
      <c r="C52" s="38"/>
      <c r="D52" s="38"/>
      <c r="E52" s="168"/>
      <c r="F52" s="38"/>
      <c r="G52" s="38"/>
      <c r="H52" s="39"/>
      <c r="I52" s="39"/>
      <c r="J52" s="305" cm="1">
        <f t="array" ref="J52">IFERROR(_xlfn.SWITCH(E52,Opslag!$B$2,Opslag!$H$2,Opslag!$B$3,Opslag!$H$3,Opslag!$B$4,Opslag!$H$4,Opslag!$B$5,Opslag!$H$5,Opslag!$B$6,Opslag!$H$6,Opslag!$B$7,Opslag!$H$7,Opslag!$B$8,Opslag!$H$8) * I52,I52)</f>
        <v>0</v>
      </c>
      <c r="K52" s="32" t="str">
        <f>IFERROR(+VLOOKUP(E52,Opslag!$B$2:$C$8,2,FALSE),"")</f>
        <v/>
      </c>
      <c r="N52" s="29"/>
      <c r="O52" s="29"/>
    </row>
    <row r="53" spans="2:15">
      <c r="B53" s="205"/>
      <c r="C53" s="38"/>
      <c r="D53" s="38"/>
      <c r="E53" s="168"/>
      <c r="F53" s="38"/>
      <c r="G53" s="38"/>
      <c r="H53" s="39"/>
      <c r="I53" s="39"/>
      <c r="J53" s="305" cm="1">
        <f t="array" ref="J53">IFERROR(_xlfn.SWITCH(E53,Opslag!$B$2,Opslag!$H$2,Opslag!$B$3,Opslag!$H$3,Opslag!$B$4,Opslag!$H$4,Opslag!$B$5,Opslag!$H$5,Opslag!$B$6,Opslag!$H$6,Opslag!$B$7,Opslag!$H$7,Opslag!$B$8,Opslag!$H$8) * I53,I53)</f>
        <v>0</v>
      </c>
      <c r="K53" s="32" t="str">
        <f>IFERROR(+VLOOKUP(E53,Opslag!$B$2:$C$8,2,FALSE),"")</f>
        <v/>
      </c>
      <c r="N53" s="29"/>
      <c r="O53" s="29"/>
    </row>
    <row r="54" spans="2:15">
      <c r="B54" s="205"/>
      <c r="C54" s="38"/>
      <c r="D54" s="38"/>
      <c r="E54" s="168"/>
      <c r="F54" s="38"/>
      <c r="G54" s="38"/>
      <c r="H54" s="39"/>
      <c r="I54" s="39"/>
      <c r="J54" s="305" cm="1">
        <f t="array" ref="J54">IFERROR(_xlfn.SWITCH(E54,Opslag!$B$2,Opslag!$H$2,Opslag!$B$3,Opslag!$H$3,Opslag!$B$4,Opslag!$H$4,Opslag!$B$5,Opslag!$H$5,Opslag!$B$6,Opslag!$H$6,Opslag!$B$7,Opslag!$H$7,Opslag!$B$8,Opslag!$H$8) * I54,I54)</f>
        <v>0</v>
      </c>
      <c r="K54" s="32" t="str">
        <f>IFERROR(+VLOOKUP(E54,Opslag!$B$2:$C$8,2,FALSE),"")</f>
        <v/>
      </c>
      <c r="N54" s="29"/>
      <c r="O54" s="29"/>
    </row>
    <row r="55" spans="2:15">
      <c r="B55" s="205"/>
      <c r="C55" s="38"/>
      <c r="D55" s="38"/>
      <c r="E55" s="168"/>
      <c r="F55" s="38"/>
      <c r="G55" s="38"/>
      <c r="H55" s="39"/>
      <c r="I55" s="39"/>
      <c r="J55" s="305" cm="1">
        <f t="array" ref="J55">IFERROR(_xlfn.SWITCH(E55,Opslag!$B$2,Opslag!$H$2,Opslag!$B$3,Opslag!$H$3,Opslag!$B$4,Opslag!$H$4,Opslag!$B$5,Opslag!$H$5,Opslag!$B$6,Opslag!$H$6,Opslag!$B$7,Opslag!$H$7,Opslag!$B$8,Opslag!$H$8) * I55,I55)</f>
        <v>0</v>
      </c>
      <c r="K55" s="32" t="str">
        <f>IFERROR(+VLOOKUP(E55,Opslag!$B$2:$C$8,2,FALSE),"")</f>
        <v/>
      </c>
      <c r="N55" s="29"/>
      <c r="O55" s="29"/>
    </row>
    <row r="56" spans="2:15">
      <c r="B56" s="205"/>
      <c r="C56" s="38"/>
      <c r="D56" s="38"/>
      <c r="E56" s="168"/>
      <c r="F56" s="38"/>
      <c r="G56" s="38"/>
      <c r="H56" s="39"/>
      <c r="I56" s="39"/>
      <c r="J56" s="305" cm="1">
        <f t="array" ref="J56">IFERROR(_xlfn.SWITCH(E56,Opslag!$B$2,Opslag!$H$2,Opslag!$B$3,Opslag!$H$3,Opslag!$B$4,Opslag!$H$4,Opslag!$B$5,Opslag!$H$5,Opslag!$B$6,Opslag!$H$6,Opslag!$B$7,Opslag!$H$7,Opslag!$B$8,Opslag!$H$8) * I56,I56)</f>
        <v>0</v>
      </c>
      <c r="K56" s="32" t="str">
        <f>IFERROR(+VLOOKUP(E56,Opslag!$B$2:$C$8,2,FALSE),"")</f>
        <v/>
      </c>
      <c r="N56" s="29"/>
      <c r="O56" s="29"/>
    </row>
    <row r="57" spans="2:15">
      <c r="B57" s="205"/>
      <c r="C57" s="38"/>
      <c r="D57" s="38"/>
      <c r="E57" s="168"/>
      <c r="F57" s="38"/>
      <c r="G57" s="38"/>
      <c r="H57" s="39"/>
      <c r="I57" s="39"/>
      <c r="J57" s="305" cm="1">
        <f t="array" ref="J57">IFERROR(_xlfn.SWITCH(E57,Opslag!$B$2,Opslag!$H$2,Opslag!$B$3,Opslag!$H$3,Opslag!$B$4,Opslag!$H$4,Opslag!$B$5,Opslag!$H$5,Opslag!$B$6,Opslag!$H$6,Opslag!$B$7,Opslag!$H$7,Opslag!$B$8,Opslag!$H$8) * I57,I57)</f>
        <v>0</v>
      </c>
      <c r="K57" s="32" t="str">
        <f>IFERROR(+VLOOKUP(E57,Opslag!$B$2:$C$8,2,FALSE),"")</f>
        <v/>
      </c>
      <c r="N57" s="29"/>
      <c r="O57" s="29"/>
    </row>
    <row r="58" spans="2:15">
      <c r="B58" s="205"/>
      <c r="C58" s="38"/>
      <c r="D58" s="38"/>
      <c r="E58" s="168"/>
      <c r="F58" s="38"/>
      <c r="G58" s="38"/>
      <c r="H58" s="39"/>
      <c r="I58" s="39"/>
      <c r="J58" s="305" cm="1">
        <f t="array" ref="J58">IFERROR(_xlfn.SWITCH(E58,Opslag!$B$2,Opslag!$H$2,Opslag!$B$3,Opslag!$H$3,Opslag!$B$4,Opslag!$H$4,Opslag!$B$5,Opslag!$H$5,Opslag!$B$6,Opslag!$H$6,Opslag!$B$7,Opslag!$H$7,Opslag!$B$8,Opslag!$H$8) * I58,I58)</f>
        <v>0</v>
      </c>
      <c r="K58" s="32" t="str">
        <f>IFERROR(+VLOOKUP(E58,Opslag!$B$2:$C$8,2,FALSE),"")</f>
        <v/>
      </c>
      <c r="N58" s="29"/>
      <c r="O58" s="29"/>
    </row>
    <row r="59" spans="2:15">
      <c r="B59" s="205"/>
      <c r="C59" s="38"/>
      <c r="D59" s="38"/>
      <c r="E59" s="168"/>
      <c r="F59" s="38"/>
      <c r="G59" s="38"/>
      <c r="H59" s="39"/>
      <c r="I59" s="39"/>
      <c r="J59" s="305" cm="1">
        <f t="array" ref="J59">IFERROR(_xlfn.SWITCH(E59,Opslag!$B$2,Opslag!$H$2,Opslag!$B$3,Opslag!$H$3,Opslag!$B$4,Opslag!$H$4,Opslag!$B$5,Opslag!$H$5,Opslag!$B$6,Opslag!$H$6,Opslag!$B$7,Opslag!$H$7,Opslag!$B$8,Opslag!$H$8) * I59,I59)</f>
        <v>0</v>
      </c>
      <c r="K59" s="32" t="str">
        <f>IFERROR(+VLOOKUP(E59,Opslag!$B$2:$C$8,2,FALSE),"")</f>
        <v/>
      </c>
      <c r="N59" s="29"/>
      <c r="O59" s="29"/>
    </row>
    <row r="60" spans="2:15">
      <c r="B60" s="205"/>
      <c r="C60" s="38"/>
      <c r="D60" s="38"/>
      <c r="E60" s="168"/>
      <c r="F60" s="38"/>
      <c r="G60" s="38"/>
      <c r="H60" s="39"/>
      <c r="I60" s="39"/>
      <c r="J60" s="305" cm="1">
        <f t="array" ref="J60">IFERROR(_xlfn.SWITCH(E60,Opslag!$B$2,Opslag!$H$2,Opslag!$B$3,Opslag!$H$3,Opslag!$B$4,Opslag!$H$4,Opslag!$B$5,Opslag!$H$5,Opslag!$B$6,Opslag!$H$6,Opslag!$B$7,Opslag!$H$7,Opslag!$B$8,Opslag!$H$8) * I60,I60)</f>
        <v>0</v>
      </c>
      <c r="K60" s="32" t="str">
        <f>IFERROR(+VLOOKUP(E60,Opslag!$B$2:$C$8,2,FALSE),"")</f>
        <v/>
      </c>
      <c r="N60" s="29"/>
      <c r="O60" s="29"/>
    </row>
    <row r="61" spans="2:15">
      <c r="B61" s="205"/>
      <c r="C61" s="38"/>
      <c r="D61" s="38"/>
      <c r="E61" s="168"/>
      <c r="F61" s="38"/>
      <c r="G61" s="38"/>
      <c r="H61" s="39"/>
      <c r="I61" s="39"/>
      <c r="J61" s="305" cm="1">
        <f t="array" ref="J61">IFERROR(_xlfn.SWITCH(E61,Opslag!$B$2,Opslag!$H$2,Opslag!$B$3,Opslag!$H$3,Opslag!$B$4,Opslag!$H$4,Opslag!$B$5,Opslag!$H$5,Opslag!$B$6,Opslag!$H$6,Opslag!$B$7,Opslag!$H$7,Opslag!$B$8,Opslag!$H$8) * I61,I61)</f>
        <v>0</v>
      </c>
      <c r="K61" s="32" t="str">
        <f>IFERROR(+VLOOKUP(E61,Opslag!$B$2:$C$8,2,FALSE),"")</f>
        <v/>
      </c>
      <c r="N61" s="29"/>
      <c r="O61" s="29"/>
    </row>
    <row r="62" spans="2:15">
      <c r="B62" s="205"/>
      <c r="C62" s="38"/>
      <c r="D62" s="38"/>
      <c r="E62" s="168"/>
      <c r="F62" s="38"/>
      <c r="G62" s="38"/>
      <c r="H62" s="39"/>
      <c r="I62" s="39"/>
      <c r="J62" s="305" cm="1">
        <f t="array" ref="J62">IFERROR(_xlfn.SWITCH(E62,Opslag!$B$2,Opslag!$H$2,Opslag!$B$3,Opslag!$H$3,Opslag!$B$4,Opslag!$H$4,Opslag!$B$5,Opslag!$H$5,Opslag!$B$6,Opslag!$H$6,Opslag!$B$7,Opslag!$H$7,Opslag!$B$8,Opslag!$H$8) * I62,I62)</f>
        <v>0</v>
      </c>
      <c r="K62" s="32" t="str">
        <f>IFERROR(+VLOOKUP(E62,Opslag!$B$2:$C$8,2,FALSE),"")</f>
        <v/>
      </c>
      <c r="N62" s="29"/>
      <c r="O62" s="29"/>
    </row>
    <row r="63" spans="2:15" hidden="1" outlineLevel="1">
      <c r="B63" s="205"/>
      <c r="C63" s="38"/>
      <c r="D63" s="38"/>
      <c r="E63" s="168"/>
      <c r="F63" s="38"/>
      <c r="G63" s="38"/>
      <c r="H63" s="39"/>
      <c r="I63" s="39"/>
      <c r="J63" s="172" cm="1">
        <f t="array" ref="J63">IFERROR(_xlfn.SWITCH(E63,Opslag!$B$2,Opslag!$H$2,Opslag!$B$3,Opslag!$H$3,Opslag!$B$4,Opslag!$H$4,Opslag!$B$5,Opslag!$H$5,Opslag!$B$6,Opslag!$H$6,Opslag!$B$7,Opslag!$H$7,Opslag!$B$8,Opslag!$H$8) * I63,I63)</f>
        <v>0</v>
      </c>
      <c r="K63" s="32" t="str">
        <f>IFERROR(+VLOOKUP(E63,Opslag!$B$2:$C$8,2,FALSE),"")</f>
        <v/>
      </c>
      <c r="N63" s="29"/>
      <c r="O63" s="29"/>
    </row>
    <row r="64" spans="2:15" hidden="1" outlineLevel="1">
      <c r="B64" s="205"/>
      <c r="C64" s="38"/>
      <c r="D64" s="38"/>
      <c r="E64" s="168"/>
      <c r="F64" s="38"/>
      <c r="G64" s="38"/>
      <c r="H64" s="39"/>
      <c r="I64" s="39"/>
      <c r="J64" s="172" cm="1">
        <f t="array" ref="J64">IFERROR(_xlfn.SWITCH(E64,Opslag!$B$2,Opslag!$H$2,Opslag!$B$3,Opslag!$H$3,Opslag!$B$4,Opslag!$H$4,Opslag!$B$5,Opslag!$H$5,Opslag!$B$6,Opslag!$H$6,Opslag!$B$7,Opslag!$H$7,Opslag!$B$8,Opslag!$H$8) * I64,I64)</f>
        <v>0</v>
      </c>
      <c r="K64" s="32" t="str">
        <f>IFERROR(+VLOOKUP(E64,Opslag!$B$2:$C$8,2,FALSE),"")</f>
        <v/>
      </c>
      <c r="N64" s="29"/>
      <c r="O64" s="29"/>
    </row>
    <row r="65" spans="2:15" hidden="1" outlineLevel="1">
      <c r="B65" s="205"/>
      <c r="C65" s="38"/>
      <c r="D65" s="38"/>
      <c r="E65" s="168"/>
      <c r="F65" s="38"/>
      <c r="G65" s="38"/>
      <c r="H65" s="39"/>
      <c r="I65" s="39"/>
      <c r="J65" s="172" cm="1">
        <f t="array" ref="J65">IFERROR(_xlfn.SWITCH(E65,Opslag!$B$2,Opslag!$H$2,Opslag!$B$3,Opslag!$H$3,Opslag!$B$4,Opslag!$H$4,Opslag!$B$5,Opslag!$H$5,Opslag!$B$6,Opslag!$H$6,Opslag!$B$7,Opslag!$H$7,Opslag!$B$8,Opslag!$H$8) * I65,I65)</f>
        <v>0</v>
      </c>
      <c r="K65" s="32" t="str">
        <f>IFERROR(+VLOOKUP(E65,Opslag!$B$2:$C$8,2,FALSE),"")</f>
        <v/>
      </c>
      <c r="N65" s="29"/>
      <c r="O65" s="29"/>
    </row>
    <row r="66" spans="2:15" hidden="1" outlineLevel="1">
      <c r="B66" s="205"/>
      <c r="C66" s="38"/>
      <c r="D66" s="38"/>
      <c r="E66" s="168"/>
      <c r="F66" s="38"/>
      <c r="G66" s="38"/>
      <c r="H66" s="39"/>
      <c r="I66" s="39"/>
      <c r="J66" s="172" cm="1">
        <f t="array" ref="J66">IFERROR(_xlfn.SWITCH(E66,Opslag!$B$2,Opslag!$H$2,Opslag!$B$3,Opslag!$H$3,Opslag!$B$4,Opslag!$H$4,Opslag!$B$5,Opslag!$H$5,Opslag!$B$6,Opslag!$H$6,Opslag!$B$7,Opslag!$H$7,Opslag!$B$8,Opslag!$H$8) * I66,I66)</f>
        <v>0</v>
      </c>
      <c r="K66" s="32" t="str">
        <f>IFERROR(+VLOOKUP(E66,Opslag!$B$2:$C$8,2,FALSE),"")</f>
        <v/>
      </c>
      <c r="N66" s="29"/>
      <c r="O66" s="29"/>
    </row>
    <row r="67" spans="2:15" hidden="1" outlineLevel="1">
      <c r="B67" s="205"/>
      <c r="C67" s="38"/>
      <c r="D67" s="38"/>
      <c r="E67" s="168"/>
      <c r="F67" s="38"/>
      <c r="G67" s="38"/>
      <c r="H67" s="39"/>
      <c r="I67" s="39"/>
      <c r="J67" s="172" cm="1">
        <f t="array" ref="J67">IFERROR(_xlfn.SWITCH(E67,Opslag!$B$2,Opslag!$H$2,Opslag!$B$3,Opslag!$H$3,Opslag!$B$4,Opslag!$H$4,Opslag!$B$5,Opslag!$H$5,Opslag!$B$6,Opslag!$H$6,Opslag!$B$7,Opslag!$H$7,Opslag!$B$8,Opslag!$H$8) * I67,I67)</f>
        <v>0</v>
      </c>
      <c r="K67" s="32" t="str">
        <f>IFERROR(+VLOOKUP(E67,Opslag!$B$2:$C$8,2,FALSE),"")</f>
        <v/>
      </c>
      <c r="N67" s="29"/>
      <c r="O67" s="29"/>
    </row>
    <row r="68" spans="2:15" hidden="1" outlineLevel="1">
      <c r="B68" s="205"/>
      <c r="C68" s="38"/>
      <c r="D68" s="38"/>
      <c r="E68" s="168"/>
      <c r="F68" s="38"/>
      <c r="G68" s="38"/>
      <c r="H68" s="39"/>
      <c r="I68" s="39"/>
      <c r="J68" s="172" cm="1">
        <f t="array" ref="J68">IFERROR(_xlfn.SWITCH(E68,Opslag!$B$2,Opslag!$H$2,Opslag!$B$3,Opslag!$H$3,Opslag!$B$4,Opslag!$H$4,Opslag!$B$5,Opslag!$H$5,Opslag!$B$6,Opslag!$H$6,Opslag!$B$7,Opslag!$H$7,Opslag!$B$8,Opslag!$H$8) * I68,I68)</f>
        <v>0</v>
      </c>
      <c r="K68" s="32" t="str">
        <f>IFERROR(+VLOOKUP(E68,Opslag!$B$2:$C$8,2,FALSE),"")</f>
        <v/>
      </c>
      <c r="N68" s="29"/>
      <c r="O68" s="29"/>
    </row>
    <row r="69" spans="2:15" hidden="1" outlineLevel="1">
      <c r="B69" s="205"/>
      <c r="C69" s="38"/>
      <c r="D69" s="38"/>
      <c r="E69" s="168"/>
      <c r="F69" s="38"/>
      <c r="G69" s="38"/>
      <c r="H69" s="39"/>
      <c r="I69" s="39"/>
      <c r="J69" s="172" cm="1">
        <f t="array" ref="J69">IFERROR(_xlfn.SWITCH(E69,Opslag!$B$2,Opslag!$H$2,Opslag!$B$3,Opslag!$H$3,Opslag!$B$4,Opslag!$H$4,Opslag!$B$5,Opslag!$H$5,Opslag!$B$6,Opslag!$H$6,Opslag!$B$7,Opslag!$H$7,Opslag!$B$8,Opslag!$H$8) * I69,I69)</f>
        <v>0</v>
      </c>
      <c r="K69" s="32" t="str">
        <f>IFERROR(+VLOOKUP(E69,Opslag!$B$2:$C$8,2,FALSE),"")</f>
        <v/>
      </c>
      <c r="N69" s="29"/>
      <c r="O69" s="29"/>
    </row>
    <row r="70" spans="2:15" hidden="1" outlineLevel="1">
      <c r="B70" s="205"/>
      <c r="C70" s="38"/>
      <c r="D70" s="38"/>
      <c r="E70" s="168"/>
      <c r="F70" s="38"/>
      <c r="G70" s="38"/>
      <c r="H70" s="39"/>
      <c r="I70" s="39"/>
      <c r="J70" s="172" cm="1">
        <f t="array" ref="J70">IFERROR(_xlfn.SWITCH(E70,Opslag!$B$2,Opslag!$H$2,Opslag!$B$3,Opslag!$H$3,Opslag!$B$4,Opslag!$H$4,Opslag!$B$5,Opslag!$H$5,Opslag!$B$6,Opslag!$H$6,Opslag!$B$7,Opslag!$H$7,Opslag!$B$8,Opslag!$H$8) * I70,I70)</f>
        <v>0</v>
      </c>
      <c r="K70" s="32" t="str">
        <f>IFERROR(+VLOOKUP(E70,Opslag!$B$2:$C$8,2,FALSE),"")</f>
        <v/>
      </c>
      <c r="N70" s="29"/>
      <c r="O70" s="29"/>
    </row>
    <row r="71" spans="2:15" hidden="1" outlineLevel="1">
      <c r="B71" s="205"/>
      <c r="C71" s="38"/>
      <c r="D71" s="38"/>
      <c r="E71" s="168"/>
      <c r="F71" s="38"/>
      <c r="G71" s="38"/>
      <c r="H71" s="39"/>
      <c r="I71" s="39"/>
      <c r="J71" s="172" cm="1">
        <f t="array" ref="J71">IFERROR(_xlfn.SWITCH(E71,Opslag!$B$2,Opslag!$H$2,Opslag!$B$3,Opslag!$H$3,Opslag!$B$4,Opslag!$H$4,Opslag!$B$5,Opslag!$H$5,Opslag!$B$6,Opslag!$H$6,Opslag!$B$7,Opslag!$H$7,Opslag!$B$8,Opslag!$H$8) * I71,I71)</f>
        <v>0</v>
      </c>
      <c r="K71" s="32" t="str">
        <f>IFERROR(+VLOOKUP(E71,Opslag!$B$2:$C$8,2,FALSE),"")</f>
        <v/>
      </c>
      <c r="N71" s="29"/>
      <c r="O71" s="29"/>
    </row>
    <row r="72" spans="2:15" hidden="1" outlineLevel="1">
      <c r="B72" s="205"/>
      <c r="C72" s="38"/>
      <c r="D72" s="38"/>
      <c r="E72" s="168"/>
      <c r="F72" s="38"/>
      <c r="G72" s="38"/>
      <c r="H72" s="39"/>
      <c r="I72" s="39"/>
      <c r="J72" s="172" cm="1">
        <f t="array" ref="J72">IFERROR(_xlfn.SWITCH(E72,Opslag!$B$2,Opslag!$H$2,Opslag!$B$3,Opslag!$H$3,Opslag!$B$4,Opslag!$H$4,Opslag!$B$5,Opslag!$H$5,Opslag!$B$6,Opslag!$H$6,Opslag!$B$7,Opslag!$H$7,Opslag!$B$8,Opslag!$H$8) * I72,I72)</f>
        <v>0</v>
      </c>
      <c r="K72" s="32" t="str">
        <f>IFERROR(+VLOOKUP(E72,Opslag!$B$2:$C$8,2,FALSE),"")</f>
        <v/>
      </c>
      <c r="N72" s="29"/>
      <c r="O72" s="29"/>
    </row>
    <row r="73" spans="2:15" hidden="1" outlineLevel="1">
      <c r="B73" s="205"/>
      <c r="C73" s="38"/>
      <c r="D73" s="38"/>
      <c r="E73" s="168"/>
      <c r="F73" s="38"/>
      <c r="G73" s="38"/>
      <c r="H73" s="39"/>
      <c r="I73" s="39"/>
      <c r="J73" s="172" cm="1">
        <f t="array" ref="J73">IFERROR(_xlfn.SWITCH(E73,Opslag!$B$2,Opslag!$H$2,Opslag!$B$3,Opslag!$H$3,Opslag!$B$4,Opslag!$H$4,Opslag!$B$5,Opslag!$H$5,Opslag!$B$6,Opslag!$H$6,Opslag!$B$7,Opslag!$H$7,Opslag!$B$8,Opslag!$H$8) * I73,I73)</f>
        <v>0</v>
      </c>
      <c r="K73" s="32" t="str">
        <f>IFERROR(+VLOOKUP(E73,Opslag!$B$2:$C$8,2,FALSE),"")</f>
        <v/>
      </c>
      <c r="N73" s="29"/>
      <c r="O73" s="29"/>
    </row>
    <row r="74" spans="2:15" hidden="1" outlineLevel="1">
      <c r="B74" s="205"/>
      <c r="C74" s="38"/>
      <c r="D74" s="38"/>
      <c r="E74" s="168"/>
      <c r="F74" s="38"/>
      <c r="G74" s="38"/>
      <c r="H74" s="39"/>
      <c r="I74" s="39"/>
      <c r="J74" s="172" cm="1">
        <f t="array" ref="J74">IFERROR(_xlfn.SWITCH(E74,Opslag!$B$2,Opslag!$H$2,Opslag!$B$3,Opslag!$H$3,Opslag!$B$4,Opslag!$H$4,Opslag!$B$5,Opslag!$H$5,Opslag!$B$6,Opslag!$H$6,Opslag!$B$7,Opslag!$H$7,Opslag!$B$8,Opslag!$H$8) * I74,I74)</f>
        <v>0</v>
      </c>
      <c r="K74" s="32" t="str">
        <f>IFERROR(+VLOOKUP(E74,Opslag!$B$2:$C$8,2,FALSE),"")</f>
        <v/>
      </c>
      <c r="N74" s="29"/>
      <c r="O74" s="29"/>
    </row>
    <row r="75" spans="2:15" hidden="1" outlineLevel="1">
      <c r="B75" s="205"/>
      <c r="C75" s="38"/>
      <c r="D75" s="38"/>
      <c r="E75" s="168"/>
      <c r="F75" s="38"/>
      <c r="G75" s="38"/>
      <c r="H75" s="39"/>
      <c r="I75" s="39"/>
      <c r="J75" s="172" cm="1">
        <f t="array" ref="J75">IFERROR(_xlfn.SWITCH(E75,Opslag!$B$2,Opslag!$H$2,Opslag!$B$3,Opslag!$H$3,Opslag!$B$4,Opslag!$H$4,Opslag!$B$5,Opslag!$H$5,Opslag!$B$6,Opslag!$H$6,Opslag!$B$7,Opslag!$H$7,Opslag!$B$8,Opslag!$H$8) * I75,I75)</f>
        <v>0</v>
      </c>
      <c r="K75" s="32" t="str">
        <f>IFERROR(+VLOOKUP(E75,Opslag!$B$2:$C$8,2,FALSE),"")</f>
        <v/>
      </c>
      <c r="N75" s="29"/>
      <c r="O75" s="29"/>
    </row>
    <row r="76" spans="2:15" hidden="1" outlineLevel="1">
      <c r="B76" s="205"/>
      <c r="C76" s="38"/>
      <c r="D76" s="38"/>
      <c r="E76" s="168"/>
      <c r="F76" s="38"/>
      <c r="G76" s="38"/>
      <c r="H76" s="39"/>
      <c r="I76" s="39"/>
      <c r="J76" s="172" cm="1">
        <f t="array" ref="J76">IFERROR(_xlfn.SWITCH(E76,Opslag!$B$2,Opslag!$H$2,Opslag!$B$3,Opslag!$H$3,Opslag!$B$4,Opslag!$H$4,Opslag!$B$5,Opslag!$H$5,Opslag!$B$6,Opslag!$H$6,Opslag!$B$7,Opslag!$H$7,Opslag!$B$8,Opslag!$H$8) * I76,I76)</f>
        <v>0</v>
      </c>
      <c r="K76" s="32" t="str">
        <f>IFERROR(+VLOOKUP(E76,Opslag!$B$2:$C$8,2,FALSE),"")</f>
        <v/>
      </c>
      <c r="N76" s="29"/>
      <c r="O76" s="29"/>
    </row>
    <row r="77" spans="2:15" hidden="1" outlineLevel="1">
      <c r="B77" s="205"/>
      <c r="C77" s="38"/>
      <c r="D77" s="38"/>
      <c r="E77" s="168"/>
      <c r="F77" s="38"/>
      <c r="G77" s="38"/>
      <c r="H77" s="39"/>
      <c r="I77" s="39"/>
      <c r="J77" s="172" cm="1">
        <f t="array" ref="J77">IFERROR(_xlfn.SWITCH(E77,Opslag!$B$2,Opslag!$H$2,Opslag!$B$3,Opslag!$H$3,Opslag!$B$4,Opslag!$H$4,Opslag!$B$5,Opslag!$H$5,Opslag!$B$6,Opslag!$H$6,Opslag!$B$7,Opslag!$H$7,Opslag!$B$8,Opslag!$H$8) * I77,I77)</f>
        <v>0</v>
      </c>
      <c r="K77" s="32" t="str">
        <f>IFERROR(+VLOOKUP(E77,Opslag!$B$2:$C$8,2,FALSE),"")</f>
        <v/>
      </c>
      <c r="N77" s="29"/>
      <c r="O77" s="29"/>
    </row>
    <row r="78" spans="2:15" hidden="1" outlineLevel="1">
      <c r="B78" s="205"/>
      <c r="C78" s="38"/>
      <c r="D78" s="38"/>
      <c r="E78" s="168"/>
      <c r="F78" s="38"/>
      <c r="G78" s="38"/>
      <c r="H78" s="39"/>
      <c r="I78" s="39"/>
      <c r="J78" s="172" cm="1">
        <f t="array" ref="J78">IFERROR(_xlfn.SWITCH(E78,Opslag!$B$2,Opslag!$H$2,Opslag!$B$3,Opslag!$H$3,Opslag!$B$4,Opslag!$H$4,Opslag!$B$5,Opslag!$H$5,Opslag!$B$6,Opslag!$H$6,Opslag!$B$7,Opslag!$H$7,Opslag!$B$8,Opslag!$H$8) * I78,I78)</f>
        <v>0</v>
      </c>
      <c r="K78" s="32" t="str">
        <f>IFERROR(+VLOOKUP(E78,Opslag!$B$2:$C$8,2,FALSE),"")</f>
        <v/>
      </c>
      <c r="N78" s="29"/>
      <c r="O78" s="29"/>
    </row>
    <row r="79" spans="2:15" hidden="1" outlineLevel="1">
      <c r="B79" s="205"/>
      <c r="C79" s="38"/>
      <c r="D79" s="38"/>
      <c r="E79" s="168"/>
      <c r="F79" s="38"/>
      <c r="G79" s="38"/>
      <c r="H79" s="39"/>
      <c r="I79" s="39"/>
      <c r="J79" s="172" cm="1">
        <f t="array" ref="J79">IFERROR(_xlfn.SWITCH(E79,Opslag!$B$2,Opslag!$H$2,Opslag!$B$3,Opslag!$H$3,Opslag!$B$4,Opslag!$H$4,Opslag!$B$5,Opslag!$H$5,Opslag!$B$6,Opslag!$H$6,Opslag!$B$7,Opslag!$H$7,Opslag!$B$8,Opslag!$H$8) * I79,I79)</f>
        <v>0</v>
      </c>
      <c r="K79" s="32" t="str">
        <f>IFERROR(+VLOOKUP(E79,Opslag!$B$2:$C$8,2,FALSE),"")</f>
        <v/>
      </c>
      <c r="N79" s="29"/>
      <c r="O79" s="29"/>
    </row>
    <row r="80" spans="2:15" hidden="1" outlineLevel="1">
      <c r="B80" s="205"/>
      <c r="C80" s="38"/>
      <c r="D80" s="38"/>
      <c r="E80" s="168"/>
      <c r="F80" s="38"/>
      <c r="G80" s="38"/>
      <c r="H80" s="39"/>
      <c r="I80" s="39"/>
      <c r="J80" s="172" cm="1">
        <f t="array" ref="J80">IFERROR(_xlfn.SWITCH(E80,Opslag!$B$2,Opslag!$H$2,Opslag!$B$3,Opslag!$H$3,Opslag!$B$4,Opslag!$H$4,Opslag!$B$5,Opslag!$H$5,Opslag!$B$6,Opslag!$H$6,Opslag!$B$7,Opslag!$H$7,Opslag!$B$8,Opslag!$H$8) * I80,I80)</f>
        <v>0</v>
      </c>
      <c r="K80" s="32" t="str">
        <f>IFERROR(+VLOOKUP(E80,Opslag!$B$2:$C$8,2,FALSE),"")</f>
        <v/>
      </c>
      <c r="N80" s="29"/>
      <c r="O80" s="29"/>
    </row>
    <row r="81" spans="1:15" hidden="1" outlineLevel="1">
      <c r="B81" s="205"/>
      <c r="C81" s="38"/>
      <c r="D81" s="38"/>
      <c r="E81" s="168"/>
      <c r="F81" s="38"/>
      <c r="G81" s="38"/>
      <c r="H81" s="39"/>
      <c r="I81" s="39"/>
      <c r="J81" s="172" cm="1">
        <f t="array" ref="J81">IFERROR(_xlfn.SWITCH(E81,Opslag!$B$2,Opslag!$H$2,Opslag!$B$3,Opslag!$H$3,Opslag!$B$4,Opslag!$H$4,Opslag!$B$5,Opslag!$H$5,Opslag!$B$6,Opslag!$H$6,Opslag!$B$7,Opslag!$H$7,Opslag!$B$8,Opslag!$H$8) * I81,I81)</f>
        <v>0</v>
      </c>
      <c r="K81" s="32" t="str">
        <f>IFERROR(+VLOOKUP(E81,Opslag!$B$2:$C$8,2,FALSE),"")</f>
        <v/>
      </c>
      <c r="N81" s="29"/>
      <c r="O81" s="29"/>
    </row>
    <row r="82" spans="1:15" hidden="1" outlineLevel="1">
      <c r="B82" s="205"/>
      <c r="C82" s="38"/>
      <c r="D82" s="38"/>
      <c r="E82" s="168"/>
      <c r="F82" s="38"/>
      <c r="G82" s="38"/>
      <c r="H82" s="39"/>
      <c r="I82" s="39"/>
      <c r="J82" s="172" cm="1">
        <f t="array" ref="J82">IFERROR(_xlfn.SWITCH(E82,Opslag!$B$2,Opslag!$H$2,Opslag!$B$3,Opslag!$H$3,Opslag!$B$4,Opslag!$H$4,Opslag!$B$5,Opslag!$H$5,Opslag!$B$6,Opslag!$H$6,Opslag!$B$7,Opslag!$H$7,Opslag!$B$8,Opslag!$H$8) * I82,I82)</f>
        <v>0</v>
      </c>
      <c r="K82" s="32" t="str">
        <f>IFERROR(+VLOOKUP(E82,Opslag!$B$2:$C$8,2,FALSE),"")</f>
        <v/>
      </c>
      <c r="N82" s="29"/>
      <c r="O82" s="29"/>
    </row>
    <row r="83" spans="1:15" hidden="1" outlineLevel="1">
      <c r="B83" s="205"/>
      <c r="C83" s="38"/>
      <c r="D83" s="38"/>
      <c r="E83" s="168"/>
      <c r="F83" s="38"/>
      <c r="G83" s="38"/>
      <c r="H83" s="39"/>
      <c r="I83" s="39"/>
      <c r="J83" s="172" cm="1">
        <f t="array" ref="J83">IFERROR(_xlfn.SWITCH(E83,Opslag!$B$2,Opslag!$H$2,Opslag!$B$3,Opslag!$H$3,Opslag!$B$4,Opslag!$H$4,Opslag!$B$5,Opslag!$H$5,Opslag!$B$6,Opslag!$H$6,Opslag!$B$7,Opslag!$H$7,Opslag!$B$8,Opslag!$H$8) * I83,I83)</f>
        <v>0</v>
      </c>
      <c r="K83" s="32" t="str">
        <f>IFERROR(+VLOOKUP(E83,Opslag!$B$2:$C$8,2,FALSE),"")</f>
        <v/>
      </c>
      <c r="N83" s="33"/>
      <c r="O83" s="33"/>
    </row>
    <row r="84" spans="1:15" hidden="1" outlineLevel="1">
      <c r="A84" s="72"/>
      <c r="B84" s="205"/>
      <c r="C84" s="38"/>
      <c r="D84" s="38"/>
      <c r="E84" s="168"/>
      <c r="F84" s="38"/>
      <c r="G84" s="38"/>
      <c r="H84" s="39"/>
      <c r="I84" s="39"/>
      <c r="J84" s="172" cm="1">
        <f t="array" ref="J84">IFERROR(_xlfn.SWITCH(E84,Opslag!$B$2,Opslag!$H$2,Opslag!$B$3,Opslag!$H$3,Opslag!$B$4,Opslag!$H$4,Opslag!$B$5,Opslag!$H$5,Opslag!$B$6,Opslag!$H$6,Opslag!$B$7,Opslag!$H$7,Opslag!$B$8,Opslag!$H$8) * I84,I84)</f>
        <v>0</v>
      </c>
      <c r="K84" s="32" t="str">
        <f>IFERROR(+VLOOKUP(E84,Opslag!$B$2:$C$8,2,FALSE),"")</f>
        <v/>
      </c>
    </row>
    <row r="85" spans="1:15" hidden="1" outlineLevel="1">
      <c r="A85" s="72"/>
      <c r="B85" s="205"/>
      <c r="C85" s="38"/>
      <c r="D85" s="38"/>
      <c r="E85" s="168"/>
      <c r="F85" s="38"/>
      <c r="G85" s="38"/>
      <c r="H85" s="39"/>
      <c r="I85" s="39"/>
      <c r="J85" s="172" cm="1">
        <f t="array" ref="J85">IFERROR(_xlfn.SWITCH(E85,Opslag!$B$2,Opslag!$H$2,Opslag!$B$3,Opslag!$H$3,Opslag!$B$4,Opslag!$H$4,Opslag!$B$5,Opslag!$H$5,Opslag!$B$6,Opslag!$H$6,Opslag!$B$7,Opslag!$H$7,Opslag!$B$8,Opslag!$H$8) * I85,I85)</f>
        <v>0</v>
      </c>
      <c r="K85" s="32" t="str">
        <f>IFERROR(+VLOOKUP(E85,Opslag!$B$2:$C$8,2,FALSE),"")</f>
        <v/>
      </c>
      <c r="L85" s="60"/>
    </row>
    <row r="86" spans="1:15" hidden="1" outlineLevel="1">
      <c r="A86" s="72"/>
      <c r="B86" s="205"/>
      <c r="C86" s="38"/>
      <c r="D86" s="38"/>
      <c r="E86" s="168"/>
      <c r="F86" s="38"/>
      <c r="G86" s="38"/>
      <c r="H86" s="39"/>
      <c r="I86" s="39"/>
      <c r="J86" s="172" cm="1">
        <f t="array" ref="J86">IFERROR(_xlfn.SWITCH(E86,Opslag!$B$2,Opslag!$H$2,Opslag!$B$3,Opslag!$H$3,Opslag!$B$4,Opslag!$H$4,Opslag!$B$5,Opslag!$H$5,Opslag!$B$6,Opslag!$H$6,Opslag!$B$7,Opslag!$H$7,Opslag!$B$8,Opslag!$H$8) * I86,I86)</f>
        <v>0</v>
      </c>
      <c r="K86" s="32" t="str">
        <f>IFERROR(+VLOOKUP(E86,Opslag!$B$2:$C$8,2,FALSE),"")</f>
        <v/>
      </c>
    </row>
    <row r="87" spans="1:15" hidden="1" outlineLevel="1">
      <c r="A87" s="72"/>
      <c r="B87" s="205"/>
      <c r="C87" s="38"/>
      <c r="D87" s="38"/>
      <c r="E87" s="168"/>
      <c r="F87" s="38"/>
      <c r="G87" s="38"/>
      <c r="H87" s="39"/>
      <c r="I87" s="39"/>
      <c r="J87" s="172" cm="1">
        <f t="array" ref="J87">IFERROR(_xlfn.SWITCH(E87,Opslag!$B$2,Opslag!$H$2,Opslag!$B$3,Opslag!$H$3,Opslag!$B$4,Opslag!$H$4,Opslag!$B$5,Opslag!$H$5,Opslag!$B$6,Opslag!$H$6,Opslag!$B$7,Opslag!$H$7,Opslag!$B$8,Opslag!$H$8) * I87,I87)</f>
        <v>0</v>
      </c>
      <c r="K87" s="32" t="str">
        <f>IFERROR(+VLOOKUP(E87,Opslag!$B$2:$C$8,2,FALSE),"")</f>
        <v/>
      </c>
    </row>
    <row r="88" spans="1:15" hidden="1" outlineLevel="1">
      <c r="A88" s="72"/>
      <c r="B88" s="205"/>
      <c r="C88" s="38"/>
      <c r="D88" s="38"/>
      <c r="E88" s="168"/>
      <c r="F88" s="38"/>
      <c r="G88" s="38"/>
      <c r="H88" s="39"/>
      <c r="I88" s="39"/>
      <c r="J88" s="172" cm="1">
        <f t="array" ref="J88">IFERROR(_xlfn.SWITCH(E88,Opslag!$B$2,Opslag!$H$2,Opslag!$B$3,Opslag!$H$3,Opslag!$B$4,Opslag!$H$4,Opslag!$B$5,Opslag!$H$5,Opslag!$B$6,Opslag!$H$6,Opslag!$B$7,Opslag!$H$7,Opslag!$B$8,Opslag!$H$8) * I88,I88)</f>
        <v>0</v>
      </c>
      <c r="K88" s="32" t="str">
        <f>IFERROR(+VLOOKUP(E88,Opslag!$B$2:$C$8,2,FALSE),"")</f>
        <v/>
      </c>
    </row>
    <row r="89" spans="1:15" hidden="1" outlineLevel="1">
      <c r="B89" s="205"/>
      <c r="C89" s="38"/>
      <c r="D89" s="38"/>
      <c r="E89" s="168"/>
      <c r="F89" s="38"/>
      <c r="G89" s="38"/>
      <c r="H89" s="39"/>
      <c r="I89" s="39"/>
      <c r="J89" s="172" cm="1">
        <f t="array" ref="J89">IFERROR(_xlfn.SWITCH(E89,Opslag!$B$2,Opslag!$H$2,Opslag!$B$3,Opslag!$H$3,Opslag!$B$4,Opslag!$H$4,Opslag!$B$5,Opslag!$H$5,Opslag!$B$6,Opslag!$H$6,Opslag!$B$7,Opslag!$H$7,Opslag!$B$8,Opslag!$H$8) * I89,I89)</f>
        <v>0</v>
      </c>
      <c r="K89" s="32" t="str">
        <f>IFERROR(+VLOOKUP(E89,Opslag!$B$2:$C$8,2,FALSE),"")</f>
        <v/>
      </c>
    </row>
    <row r="90" spans="1:15" hidden="1" outlineLevel="1">
      <c r="B90" s="205"/>
      <c r="C90" s="38"/>
      <c r="D90" s="38"/>
      <c r="E90" s="168"/>
      <c r="F90" s="38"/>
      <c r="G90" s="38"/>
      <c r="H90" s="39"/>
      <c r="I90" s="39"/>
      <c r="J90" s="172" cm="1">
        <f t="array" ref="J90">IFERROR(_xlfn.SWITCH(E90,Opslag!$B$2,Opslag!$H$2,Opslag!$B$3,Opslag!$H$3,Opslag!$B$4,Opslag!$H$4,Opslag!$B$5,Opslag!$H$5,Opslag!$B$6,Opslag!$H$6,Opslag!$B$7,Opslag!$H$7,Opslag!$B$8,Opslag!$H$8) * I90,I90)</f>
        <v>0</v>
      </c>
      <c r="K90" s="32" t="str">
        <f>IFERROR(+VLOOKUP(E90,Opslag!$B$2:$C$8,2,FALSE),"")</f>
        <v/>
      </c>
    </row>
    <row r="91" spans="1:15" hidden="1" outlineLevel="1">
      <c r="B91" s="205"/>
      <c r="C91" s="38"/>
      <c r="D91" s="38"/>
      <c r="E91" s="168"/>
      <c r="F91" s="38"/>
      <c r="G91" s="38"/>
      <c r="H91" s="39"/>
      <c r="I91" s="39"/>
      <c r="J91" s="172" cm="1">
        <f t="array" ref="J91">IFERROR(_xlfn.SWITCH(E91,Opslag!$B$2,Opslag!$H$2,Opslag!$B$3,Opslag!$H$3,Opslag!$B$4,Opslag!$H$4,Opslag!$B$5,Opslag!$H$5,Opslag!$B$6,Opslag!$H$6,Opslag!$B$7,Opslag!$H$7,Opslag!$B$8,Opslag!$H$8) * I91,I91)</f>
        <v>0</v>
      </c>
      <c r="K91" s="32" t="str">
        <f>IFERROR(+VLOOKUP(E91,Opslag!$B$2:$C$8,2,FALSE),"")</f>
        <v/>
      </c>
    </row>
    <row r="92" spans="1:15" hidden="1" outlineLevel="1">
      <c r="B92" s="205"/>
      <c r="C92" s="38"/>
      <c r="D92" s="38"/>
      <c r="E92" s="168"/>
      <c r="F92" s="38"/>
      <c r="G92" s="38"/>
      <c r="H92" s="39"/>
      <c r="I92" s="39"/>
      <c r="J92" s="172" cm="1">
        <f t="array" ref="J92">IFERROR(_xlfn.SWITCH(E92,Opslag!$B$2,Opslag!$H$2,Opslag!$B$3,Opslag!$H$3,Opslag!$B$4,Opslag!$H$4,Opslag!$B$5,Opslag!$H$5,Opslag!$B$6,Opslag!$H$6,Opslag!$B$7,Opslag!$H$7,Opslag!$B$8,Opslag!$H$8) * I92,I92)</f>
        <v>0</v>
      </c>
      <c r="K92" s="32" t="str">
        <f>IFERROR(+VLOOKUP(E92,Opslag!$B$2:$C$8,2,FALSE),"")</f>
        <v/>
      </c>
    </row>
    <row r="93" spans="1:15" hidden="1" outlineLevel="1">
      <c r="B93" s="205"/>
      <c r="C93" s="38"/>
      <c r="D93" s="38"/>
      <c r="E93" s="168"/>
      <c r="F93" s="38"/>
      <c r="G93" s="38"/>
      <c r="H93" s="39"/>
      <c r="I93" s="39"/>
      <c r="J93" s="172" cm="1">
        <f t="array" ref="J93">IFERROR(_xlfn.SWITCH(E93,Opslag!$B$2,Opslag!$H$2,Opslag!$B$3,Opslag!$H$3,Opslag!$B$4,Opslag!$H$4,Opslag!$B$5,Opslag!$H$5,Opslag!$B$6,Opslag!$H$6,Opslag!$B$7,Opslag!$H$7,Opslag!$B$8,Opslag!$H$8) * I93,I93)</f>
        <v>0</v>
      </c>
      <c r="K93" s="32" t="str">
        <f>IFERROR(+VLOOKUP(E93,Opslag!$B$2:$C$8,2,FALSE),"")</f>
        <v/>
      </c>
    </row>
    <row r="94" spans="1:15" hidden="1" outlineLevel="1">
      <c r="B94" s="205"/>
      <c r="C94" s="38"/>
      <c r="D94" s="38"/>
      <c r="E94" s="168"/>
      <c r="F94" s="38"/>
      <c r="G94" s="38"/>
      <c r="H94" s="39"/>
      <c r="I94" s="39"/>
      <c r="J94" s="172" cm="1">
        <f t="array" ref="J94">IFERROR(_xlfn.SWITCH(E94,Opslag!$B$2,Opslag!$H$2,Opslag!$B$3,Opslag!$H$3,Opslag!$B$4,Opslag!$H$4,Opslag!$B$5,Opslag!$H$5,Opslag!$B$6,Opslag!$H$6,Opslag!$B$7,Opslag!$H$7,Opslag!$B$8,Opslag!$H$8) * I94,I94)</f>
        <v>0</v>
      </c>
      <c r="K94" s="32" t="str">
        <f>IFERROR(+VLOOKUP(E94,Opslag!$B$2:$C$8,2,FALSE),"")</f>
        <v/>
      </c>
    </row>
    <row r="95" spans="1:15" hidden="1" outlineLevel="1">
      <c r="B95" s="205"/>
      <c r="C95" s="38"/>
      <c r="D95" s="38"/>
      <c r="E95" s="168"/>
      <c r="F95" s="38"/>
      <c r="G95" s="38"/>
      <c r="H95" s="39"/>
      <c r="I95" s="39"/>
      <c r="J95" s="172" cm="1">
        <f t="array" ref="J95">IFERROR(_xlfn.SWITCH(E95,Opslag!$B$2,Opslag!$H$2,Opslag!$B$3,Opslag!$H$3,Opslag!$B$4,Opslag!$H$4,Opslag!$B$5,Opslag!$H$5,Opslag!$B$6,Opslag!$H$6,Opslag!$B$7,Opslag!$H$7,Opslag!$B$8,Opslag!$H$8) * I95,I95)</f>
        <v>0</v>
      </c>
      <c r="K95" s="32" t="str">
        <f>IFERROR(+VLOOKUP(E95,Opslag!$B$2:$C$8,2,FALSE),"")</f>
        <v/>
      </c>
    </row>
    <row r="96" spans="1:15" hidden="1" outlineLevel="1">
      <c r="B96" s="205"/>
      <c r="C96" s="38"/>
      <c r="D96" s="38"/>
      <c r="E96" s="168"/>
      <c r="F96" s="38"/>
      <c r="G96" s="38"/>
      <c r="H96" s="39"/>
      <c r="I96" s="39"/>
      <c r="J96" s="172" cm="1">
        <f t="array" ref="J96">IFERROR(_xlfn.SWITCH(E96,Opslag!$B$2,Opslag!$H$2,Opslag!$B$3,Opslag!$H$3,Opslag!$B$4,Opslag!$H$4,Opslag!$B$5,Opslag!$H$5,Opslag!$B$6,Opslag!$H$6,Opslag!$B$7,Opslag!$H$7,Opslag!$B$8,Opslag!$H$8) * I96,I96)</f>
        <v>0</v>
      </c>
      <c r="K96" s="32" t="str">
        <f>IFERROR(+VLOOKUP(E96,Opslag!$B$2:$C$8,2,FALSE),"")</f>
        <v/>
      </c>
    </row>
    <row r="97" spans="2:11" hidden="1" outlineLevel="1">
      <c r="B97" s="205"/>
      <c r="C97" s="38"/>
      <c r="D97" s="38"/>
      <c r="E97" s="168"/>
      <c r="F97" s="38"/>
      <c r="G97" s="38"/>
      <c r="H97" s="39"/>
      <c r="I97" s="39"/>
      <c r="J97" s="172" cm="1">
        <f t="array" ref="J97">IFERROR(_xlfn.SWITCH(E97,Opslag!$B$2,Opslag!$H$2,Opslag!$B$3,Opslag!$H$3,Opslag!$B$4,Opslag!$H$4,Opslag!$B$5,Opslag!$H$5,Opslag!$B$6,Opslag!$H$6,Opslag!$B$7,Opslag!$H$7,Opslag!$B$8,Opslag!$H$8) * I97,I97)</f>
        <v>0</v>
      </c>
      <c r="K97" s="32" t="str">
        <f>IFERROR(+VLOOKUP(E97,Opslag!$B$2:$C$8,2,FALSE),"")</f>
        <v/>
      </c>
    </row>
    <row r="98" spans="2:11" hidden="1" outlineLevel="1">
      <c r="B98" s="205"/>
      <c r="C98" s="38"/>
      <c r="D98" s="38"/>
      <c r="E98" s="168"/>
      <c r="F98" s="38"/>
      <c r="G98" s="38"/>
      <c r="H98" s="39"/>
      <c r="I98" s="39"/>
      <c r="J98" s="172" cm="1">
        <f t="array" ref="J98">IFERROR(_xlfn.SWITCH(E98,Opslag!$B$2,Opslag!$H$2,Opslag!$B$3,Opslag!$H$3,Opslag!$B$4,Opslag!$H$4,Opslag!$B$5,Opslag!$H$5,Opslag!$B$6,Opslag!$H$6,Opslag!$B$7,Opslag!$H$7,Opslag!$B$8,Opslag!$H$8) * I98,I98)</f>
        <v>0</v>
      </c>
      <c r="K98" s="32" t="str">
        <f>IFERROR(+VLOOKUP(E98,Opslag!$B$2:$C$8,2,FALSE),"")</f>
        <v/>
      </c>
    </row>
    <row r="99" spans="2:11" hidden="1" outlineLevel="1">
      <c r="B99" s="205"/>
      <c r="C99" s="38"/>
      <c r="D99" s="38"/>
      <c r="E99" s="168"/>
      <c r="F99" s="38"/>
      <c r="G99" s="38"/>
      <c r="H99" s="39"/>
      <c r="I99" s="39"/>
      <c r="J99" s="172" cm="1">
        <f t="array" ref="J99">IFERROR(_xlfn.SWITCH(E99,Opslag!$B$2,Opslag!$H$2,Opslag!$B$3,Opslag!$H$3,Opslag!$B$4,Opslag!$H$4,Opslag!$B$5,Opslag!$H$5,Opslag!$B$6,Opslag!$H$6,Opslag!$B$7,Opslag!$H$7,Opslag!$B$8,Opslag!$H$8) * I99,I99)</f>
        <v>0</v>
      </c>
      <c r="K99" s="32" t="str">
        <f>IFERROR(+VLOOKUP(E99,Opslag!$B$2:$C$8,2,FALSE),"")</f>
        <v/>
      </c>
    </row>
    <row r="100" spans="2:11" hidden="1" outlineLevel="1">
      <c r="B100" s="205"/>
      <c r="C100" s="38"/>
      <c r="D100" s="38"/>
      <c r="E100" s="168"/>
      <c r="F100" s="38"/>
      <c r="G100" s="38"/>
      <c r="H100" s="39"/>
      <c r="I100" s="39"/>
      <c r="J100" s="172" cm="1">
        <f t="array" ref="J100">IFERROR(_xlfn.SWITCH(E100,Opslag!$B$2,Opslag!$H$2,Opslag!$B$3,Opslag!$H$3,Opslag!$B$4,Opslag!$H$4,Opslag!$B$5,Opslag!$H$5,Opslag!$B$6,Opslag!$H$6,Opslag!$B$7,Opslag!$H$7,Opslag!$B$8,Opslag!$H$8) * I100,I100)</f>
        <v>0</v>
      </c>
      <c r="K100" s="32" t="str">
        <f>IFERROR(+VLOOKUP(E100,Opslag!$B$2:$C$8,2,FALSE),"")</f>
        <v/>
      </c>
    </row>
    <row r="101" spans="2:11" hidden="1" outlineLevel="1">
      <c r="B101" s="205"/>
      <c r="C101" s="38"/>
      <c r="D101" s="38"/>
      <c r="E101" s="168"/>
      <c r="F101" s="38"/>
      <c r="G101" s="38"/>
      <c r="H101" s="39"/>
      <c r="I101" s="39"/>
      <c r="J101" s="172" cm="1">
        <f t="array" ref="J101">IFERROR(_xlfn.SWITCH(E101,Opslag!$B$2,Opslag!$H$2,Opslag!$B$3,Opslag!$H$3,Opslag!$B$4,Opslag!$H$4,Opslag!$B$5,Opslag!$H$5,Opslag!$B$6,Opslag!$H$6,Opslag!$B$7,Opslag!$H$7,Opslag!$B$8,Opslag!$H$8) * I101,I101)</f>
        <v>0</v>
      </c>
      <c r="K101" s="32" t="str">
        <f>IFERROR(+VLOOKUP(E101,Opslag!$B$2:$C$8,2,FALSE),"")</f>
        <v/>
      </c>
    </row>
    <row r="102" spans="2:11" hidden="1" outlineLevel="1">
      <c r="B102" s="205"/>
      <c r="C102" s="38"/>
      <c r="D102" s="38"/>
      <c r="E102" s="168"/>
      <c r="F102" s="38"/>
      <c r="G102" s="38"/>
      <c r="H102" s="39"/>
      <c r="I102" s="39"/>
      <c r="J102" s="172" cm="1">
        <f t="array" ref="J102">IFERROR(_xlfn.SWITCH(E102,Opslag!$B$2,Opslag!$H$2,Opslag!$B$3,Opslag!$H$3,Opslag!$B$4,Opslag!$H$4,Opslag!$B$5,Opslag!$H$5,Opslag!$B$6,Opslag!$H$6,Opslag!$B$7,Opslag!$H$7,Opslag!$B$8,Opslag!$H$8) * I102,I102)</f>
        <v>0</v>
      </c>
      <c r="K102" s="32" t="str">
        <f>IFERROR(+VLOOKUP(E102,Opslag!$B$2:$C$8,2,FALSE),"")</f>
        <v/>
      </c>
    </row>
    <row r="103" spans="2:11" hidden="1" outlineLevel="1">
      <c r="B103" s="205"/>
      <c r="C103" s="38"/>
      <c r="D103" s="38"/>
      <c r="E103" s="168"/>
      <c r="F103" s="38"/>
      <c r="G103" s="38"/>
      <c r="H103" s="39"/>
      <c r="I103" s="39"/>
      <c r="J103" s="172" cm="1">
        <f t="array" ref="J103">IFERROR(_xlfn.SWITCH(E103,Opslag!$B$2,Opslag!$H$2,Opslag!$B$3,Opslag!$H$3,Opslag!$B$4,Opslag!$H$4,Opslag!$B$5,Opslag!$H$5,Opslag!$B$6,Opslag!$H$6,Opslag!$B$7,Opslag!$H$7,Opslag!$B$8,Opslag!$H$8) * I103,I103)</f>
        <v>0</v>
      </c>
      <c r="K103" s="32" t="str">
        <f>IFERROR(+VLOOKUP(E103,Opslag!$B$2:$C$8,2,FALSE),"")</f>
        <v/>
      </c>
    </row>
    <row r="104" spans="2:11" hidden="1" outlineLevel="1">
      <c r="B104" s="205"/>
      <c r="C104" s="38"/>
      <c r="D104" s="38"/>
      <c r="E104" s="168"/>
      <c r="F104" s="38"/>
      <c r="G104" s="38"/>
      <c r="H104" s="39"/>
      <c r="I104" s="39"/>
      <c r="J104" s="172" cm="1">
        <f t="array" ref="J104">IFERROR(_xlfn.SWITCH(E104,Opslag!$B$2,Opslag!$H$2,Opslag!$B$3,Opslag!$H$3,Opslag!$B$4,Opslag!$H$4,Opslag!$B$5,Opslag!$H$5,Opslag!$B$6,Opslag!$H$6,Opslag!$B$7,Opslag!$H$7,Opslag!$B$8,Opslag!$H$8) * I104,I104)</f>
        <v>0</v>
      </c>
      <c r="K104" s="32" t="str">
        <f>IFERROR(+VLOOKUP(E104,Opslag!$B$2:$C$8,2,FALSE),"")</f>
        <v/>
      </c>
    </row>
    <row r="105" spans="2:11" hidden="1" outlineLevel="1">
      <c r="B105" s="205"/>
      <c r="C105" s="38"/>
      <c r="D105" s="38"/>
      <c r="E105" s="168"/>
      <c r="F105" s="38"/>
      <c r="G105" s="38"/>
      <c r="H105" s="39"/>
      <c r="I105" s="39"/>
      <c r="J105" s="172" cm="1">
        <f t="array" ref="J105">IFERROR(_xlfn.SWITCH(E105,Opslag!$B$2,Opslag!$H$2,Opslag!$B$3,Opslag!$H$3,Opslag!$B$4,Opslag!$H$4,Opslag!$B$5,Opslag!$H$5,Opslag!$B$6,Opslag!$H$6,Opslag!$B$7,Opslag!$H$7,Opslag!$B$8,Opslag!$H$8) * I105,I105)</f>
        <v>0</v>
      </c>
      <c r="K105" s="32" t="str">
        <f>IFERROR(+VLOOKUP(E105,Opslag!$B$2:$C$8,2,FALSE),"")</f>
        <v/>
      </c>
    </row>
    <row r="106" spans="2:11" hidden="1" outlineLevel="1">
      <c r="B106" s="205"/>
      <c r="C106" s="38"/>
      <c r="D106" s="38"/>
      <c r="E106" s="168"/>
      <c r="F106" s="38"/>
      <c r="G106" s="38"/>
      <c r="H106" s="39"/>
      <c r="I106" s="39"/>
      <c r="J106" s="172" cm="1">
        <f t="array" ref="J106">IFERROR(_xlfn.SWITCH(E106,Opslag!$B$2,Opslag!$H$2,Opslag!$B$3,Opslag!$H$3,Opslag!$B$4,Opslag!$H$4,Opslag!$B$5,Opslag!$H$5,Opslag!$B$6,Opslag!$H$6,Opslag!$B$7,Opslag!$H$7,Opslag!$B$8,Opslag!$H$8) * I106,I106)</f>
        <v>0</v>
      </c>
      <c r="K106" s="32" t="str">
        <f>IFERROR(+VLOOKUP(E106,Opslag!$B$2:$C$8,2,FALSE),"")</f>
        <v/>
      </c>
    </row>
    <row r="107" spans="2:11" hidden="1" outlineLevel="1">
      <c r="B107" s="205"/>
      <c r="C107" s="38"/>
      <c r="D107" s="38"/>
      <c r="E107" s="168"/>
      <c r="F107" s="38"/>
      <c r="G107" s="38"/>
      <c r="H107" s="39"/>
      <c r="I107" s="39"/>
      <c r="J107" s="172" cm="1">
        <f t="array" ref="J107">IFERROR(_xlfn.SWITCH(E107,Opslag!$B$2,Opslag!$H$2,Opslag!$B$3,Opslag!$H$3,Opslag!$B$4,Opslag!$H$4,Opslag!$B$5,Opslag!$H$5,Opslag!$B$6,Opslag!$H$6,Opslag!$B$7,Opslag!$H$7,Opslag!$B$8,Opslag!$H$8) * I107,I107)</f>
        <v>0</v>
      </c>
      <c r="K107" s="32" t="str">
        <f>IFERROR(+VLOOKUP(E107,Opslag!$B$2:$C$8,2,FALSE),"")</f>
        <v/>
      </c>
    </row>
    <row r="108" spans="2:11" hidden="1" outlineLevel="1">
      <c r="B108" s="205"/>
      <c r="C108" s="38"/>
      <c r="D108" s="38"/>
      <c r="E108" s="168"/>
      <c r="F108" s="38"/>
      <c r="G108" s="38"/>
      <c r="H108" s="39"/>
      <c r="I108" s="39"/>
      <c r="J108" s="172" cm="1">
        <f t="array" ref="J108">IFERROR(_xlfn.SWITCH(E108,Opslag!$B$2,Opslag!$H$2,Opslag!$B$3,Opslag!$H$3,Opslag!$B$4,Opslag!$H$4,Opslag!$B$5,Opslag!$H$5,Opslag!$B$6,Opslag!$H$6,Opslag!$B$7,Opslag!$H$7,Opslag!$B$8,Opslag!$H$8) * I108,I108)</f>
        <v>0</v>
      </c>
      <c r="K108" s="32" t="str">
        <f>IFERROR(+VLOOKUP(E108,Opslag!$B$2:$C$8,2,FALSE),"")</f>
        <v/>
      </c>
    </row>
    <row r="109" spans="2:11" hidden="1" outlineLevel="1">
      <c r="B109" s="205"/>
      <c r="C109" s="38"/>
      <c r="D109" s="38"/>
      <c r="E109" s="168"/>
      <c r="F109" s="38"/>
      <c r="G109" s="38"/>
      <c r="H109" s="39"/>
      <c r="I109" s="39"/>
      <c r="J109" s="172" cm="1">
        <f t="array" ref="J109">IFERROR(_xlfn.SWITCH(E109,Opslag!$B$2,Opslag!$H$2,Opslag!$B$3,Opslag!$H$3,Opslag!$B$4,Opslag!$H$4,Opslag!$B$5,Opslag!$H$5,Opslag!$B$6,Opslag!$H$6,Opslag!$B$7,Opslag!$H$7,Opslag!$B$8,Opslag!$H$8) * I109,I109)</f>
        <v>0</v>
      </c>
      <c r="K109" s="32" t="str">
        <f>IFERROR(+VLOOKUP(E109,Opslag!$B$2:$C$8,2,FALSE),"")</f>
        <v/>
      </c>
    </row>
    <row r="110" spans="2:11" hidden="1" outlineLevel="1">
      <c r="B110" s="205"/>
      <c r="C110" s="38"/>
      <c r="D110" s="38"/>
      <c r="E110" s="168"/>
      <c r="F110" s="38"/>
      <c r="G110" s="38"/>
      <c r="H110" s="39"/>
      <c r="I110" s="39"/>
      <c r="J110" s="172" cm="1">
        <f t="array" ref="J110">IFERROR(_xlfn.SWITCH(E110,Opslag!$B$2,Opslag!$H$2,Opslag!$B$3,Opslag!$H$3,Opslag!$B$4,Opslag!$H$4,Opslag!$B$5,Opslag!$H$5,Opslag!$B$6,Opslag!$H$6,Opslag!$B$7,Opslag!$H$7,Opslag!$B$8,Opslag!$H$8) * I110,I110)</f>
        <v>0</v>
      </c>
      <c r="K110" s="32" t="str">
        <f>IFERROR(+VLOOKUP(E110,Opslag!$B$2:$C$8,2,FALSE),"")</f>
        <v/>
      </c>
    </row>
    <row r="111" spans="2:11" hidden="1" outlineLevel="1">
      <c r="B111" s="205"/>
      <c r="C111" s="38"/>
      <c r="D111" s="38"/>
      <c r="E111" s="168"/>
      <c r="F111" s="38"/>
      <c r="G111" s="38"/>
      <c r="H111" s="39"/>
      <c r="I111" s="39"/>
      <c r="J111" s="172" cm="1">
        <f t="array" ref="J111">IFERROR(_xlfn.SWITCH(E111,Opslag!$B$2,Opslag!$H$2,Opslag!$B$3,Opslag!$H$3,Opslag!$B$4,Opslag!$H$4,Opslag!$B$5,Opslag!$H$5,Opslag!$B$6,Opslag!$H$6,Opslag!$B$7,Opslag!$H$7,Opslag!$B$8,Opslag!$H$8) * I111,I111)</f>
        <v>0</v>
      </c>
      <c r="K111" s="32" t="str">
        <f>IFERROR(+VLOOKUP(E111,Opslag!$B$2:$C$8,2,FALSE),"")</f>
        <v/>
      </c>
    </row>
    <row r="112" spans="2:11" hidden="1" outlineLevel="1">
      <c r="B112" s="205"/>
      <c r="C112" s="38"/>
      <c r="D112" s="38"/>
      <c r="E112" s="168"/>
      <c r="F112" s="38"/>
      <c r="G112" s="38"/>
      <c r="H112" s="39"/>
      <c r="I112" s="39"/>
      <c r="J112" s="172" cm="1">
        <f t="array" ref="J112">IFERROR(_xlfn.SWITCH(E112,Opslag!$B$2,Opslag!$H$2,Opslag!$B$3,Opslag!$H$3,Opslag!$B$4,Opslag!$H$4,Opslag!$B$5,Opslag!$H$5,Opslag!$B$6,Opslag!$H$6,Opslag!$B$7,Opslag!$H$7,Opslag!$B$8,Opslag!$H$8) * I112,I112)</f>
        <v>0</v>
      </c>
      <c r="K112" s="32" t="str">
        <f>IFERROR(+VLOOKUP(E112,Opslag!$B$2:$C$8,2,FALSE),"")</f>
        <v/>
      </c>
    </row>
    <row r="113" spans="2:11" hidden="1" outlineLevel="1">
      <c r="B113" s="205"/>
      <c r="C113" s="38"/>
      <c r="D113" s="38"/>
      <c r="E113" s="168"/>
      <c r="F113" s="38"/>
      <c r="G113" s="38"/>
      <c r="H113" s="39"/>
      <c r="I113" s="39"/>
      <c r="J113" s="172" cm="1">
        <f t="array" ref="J113">IFERROR(_xlfn.SWITCH(E113,Opslag!$B$2,Opslag!$H$2,Opslag!$B$3,Opslag!$H$3,Opslag!$B$4,Opslag!$H$4,Opslag!$B$5,Opslag!$H$5,Opslag!$B$6,Opslag!$H$6,Opslag!$B$7,Opslag!$H$7,Opslag!$B$8,Opslag!$H$8) * I113,I113)</f>
        <v>0</v>
      </c>
      <c r="K113" s="32" t="str">
        <f>IFERROR(+VLOOKUP(E113,Opslag!$B$2:$C$8,2,FALSE),"")</f>
        <v/>
      </c>
    </row>
    <row r="114" spans="2:11" hidden="1" outlineLevel="1">
      <c r="B114" s="205"/>
      <c r="C114" s="38"/>
      <c r="D114" s="38"/>
      <c r="E114" s="168"/>
      <c r="F114" s="38"/>
      <c r="G114" s="38"/>
      <c r="H114" s="39"/>
      <c r="I114" s="39"/>
      <c r="J114" s="172" cm="1">
        <f t="array" ref="J114">IFERROR(_xlfn.SWITCH(E114,Opslag!$B$2,Opslag!$H$2,Opslag!$B$3,Opslag!$H$3,Opslag!$B$4,Opslag!$H$4,Opslag!$B$5,Opslag!$H$5,Opslag!$B$6,Opslag!$H$6,Opslag!$B$7,Opslag!$H$7,Opslag!$B$8,Opslag!$H$8) * I114,I114)</f>
        <v>0</v>
      </c>
      <c r="K114" s="32" t="str">
        <f>IFERROR(+VLOOKUP(E114,Opslag!$B$2:$C$8,2,FALSE),"")</f>
        <v/>
      </c>
    </row>
    <row r="115" spans="2:11" hidden="1" outlineLevel="1">
      <c r="B115" s="205"/>
      <c r="C115" s="38"/>
      <c r="D115" s="38"/>
      <c r="E115" s="168"/>
      <c r="F115" s="38"/>
      <c r="G115" s="38"/>
      <c r="H115" s="39"/>
      <c r="I115" s="39"/>
      <c r="J115" s="172" cm="1">
        <f t="array" ref="J115">IFERROR(_xlfn.SWITCH(E115,Opslag!$B$2,Opslag!$H$2,Opslag!$B$3,Opslag!$H$3,Opslag!$B$4,Opslag!$H$4,Opslag!$B$5,Opslag!$H$5,Opslag!$B$6,Opslag!$H$6,Opslag!$B$7,Opslag!$H$7,Opslag!$B$8,Opslag!$H$8) * I115,I115)</f>
        <v>0</v>
      </c>
      <c r="K115" s="32" t="str">
        <f>IFERROR(+VLOOKUP(E115,Opslag!$B$2:$C$8,2,FALSE),"")</f>
        <v/>
      </c>
    </row>
    <row r="116" spans="2:11" hidden="1" outlineLevel="1">
      <c r="B116" s="205"/>
      <c r="C116" s="38"/>
      <c r="D116" s="38"/>
      <c r="E116" s="168"/>
      <c r="F116" s="38"/>
      <c r="G116" s="38"/>
      <c r="H116" s="39"/>
      <c r="I116" s="39"/>
      <c r="J116" s="172" cm="1">
        <f t="array" ref="J116">IFERROR(_xlfn.SWITCH(E116,Opslag!$B$2,Opslag!$H$2,Opslag!$B$3,Opslag!$H$3,Opslag!$B$4,Opslag!$H$4,Opslag!$B$5,Opslag!$H$5,Opslag!$B$6,Opslag!$H$6,Opslag!$B$7,Opslag!$H$7,Opslag!$B$8,Opslag!$H$8) * I116,I116)</f>
        <v>0</v>
      </c>
      <c r="K116" s="32" t="str">
        <f>IFERROR(+VLOOKUP(E116,Opslag!$B$2:$C$8,2,FALSE),"")</f>
        <v/>
      </c>
    </row>
    <row r="117" spans="2:11" hidden="1" outlineLevel="1">
      <c r="B117" s="205"/>
      <c r="C117" s="38"/>
      <c r="D117" s="38"/>
      <c r="E117" s="168"/>
      <c r="F117" s="38"/>
      <c r="G117" s="38"/>
      <c r="H117" s="39"/>
      <c r="I117" s="39"/>
      <c r="J117" s="172" cm="1">
        <f t="array" ref="J117">IFERROR(_xlfn.SWITCH(E117,Opslag!$B$2,Opslag!$H$2,Opslag!$B$3,Opslag!$H$3,Opslag!$B$4,Opslag!$H$4,Opslag!$B$5,Opslag!$H$5,Opslag!$B$6,Opslag!$H$6,Opslag!$B$7,Opslag!$H$7,Opslag!$B$8,Opslag!$H$8) * I117,I117)</f>
        <v>0</v>
      </c>
      <c r="K117" s="32" t="str">
        <f>IFERROR(+VLOOKUP(E117,Opslag!$B$2:$C$8,2,FALSE),"")</f>
        <v/>
      </c>
    </row>
    <row r="118" spans="2:11" hidden="1" outlineLevel="1">
      <c r="B118" s="205"/>
      <c r="C118" s="38"/>
      <c r="D118" s="38"/>
      <c r="E118" s="168"/>
      <c r="F118" s="38"/>
      <c r="G118" s="38"/>
      <c r="H118" s="39"/>
      <c r="I118" s="39"/>
      <c r="J118" s="172" cm="1">
        <f t="array" ref="J118">IFERROR(_xlfn.SWITCH(E118,Opslag!$B$2,Opslag!$H$2,Opslag!$B$3,Opslag!$H$3,Opslag!$B$4,Opslag!$H$4,Opslag!$B$5,Opslag!$H$5,Opslag!$B$6,Opslag!$H$6,Opslag!$B$7,Opslag!$H$7,Opslag!$B$8,Opslag!$H$8) * I118,I118)</f>
        <v>0</v>
      </c>
      <c r="K118" s="32" t="str">
        <f>IFERROR(+VLOOKUP(E118,Opslag!$B$2:$C$8,2,FALSE),"")</f>
        <v/>
      </c>
    </row>
    <row r="119" spans="2:11" hidden="1" outlineLevel="1">
      <c r="B119" s="205"/>
      <c r="C119" s="38"/>
      <c r="D119" s="38"/>
      <c r="E119" s="168"/>
      <c r="F119" s="38"/>
      <c r="G119" s="38"/>
      <c r="H119" s="39"/>
      <c r="I119" s="39"/>
      <c r="J119" s="172" cm="1">
        <f t="array" ref="J119">IFERROR(_xlfn.SWITCH(E119,Opslag!$B$2,Opslag!$H$2,Opslag!$B$3,Opslag!$H$3,Opslag!$B$4,Opslag!$H$4,Opslag!$B$5,Opslag!$H$5,Opslag!$B$6,Opslag!$H$6,Opslag!$B$7,Opslag!$H$7,Opslag!$B$8,Opslag!$H$8) * I119,I119)</f>
        <v>0</v>
      </c>
      <c r="K119" s="32" t="str">
        <f>IFERROR(+VLOOKUP(E119,Opslag!$B$2:$C$8,2,FALSE),"")</f>
        <v/>
      </c>
    </row>
    <row r="120" spans="2:11" hidden="1" outlineLevel="1">
      <c r="B120" s="205"/>
      <c r="C120" s="38"/>
      <c r="D120" s="38"/>
      <c r="E120" s="168"/>
      <c r="F120" s="38"/>
      <c r="G120" s="38"/>
      <c r="H120" s="39"/>
      <c r="I120" s="39"/>
      <c r="J120" s="172" cm="1">
        <f t="array" ref="J120">IFERROR(_xlfn.SWITCH(E120,Opslag!$B$2,Opslag!$H$2,Opslag!$B$3,Opslag!$H$3,Opslag!$B$4,Opslag!$H$4,Opslag!$B$5,Opslag!$H$5,Opslag!$B$6,Opslag!$H$6,Opslag!$B$7,Opslag!$H$7,Opslag!$B$8,Opslag!$H$8) * I120,I120)</f>
        <v>0</v>
      </c>
      <c r="K120" s="32" t="str">
        <f>IFERROR(+VLOOKUP(E120,Opslag!$B$2:$C$8,2,FALSE),"")</f>
        <v/>
      </c>
    </row>
    <row r="121" spans="2:11" hidden="1" outlineLevel="1">
      <c r="B121" s="205"/>
      <c r="C121" s="38"/>
      <c r="D121" s="38"/>
      <c r="E121" s="168"/>
      <c r="F121" s="38"/>
      <c r="G121" s="38"/>
      <c r="H121" s="39"/>
      <c r="I121" s="39"/>
      <c r="J121" s="172" cm="1">
        <f t="array" ref="J121">IFERROR(_xlfn.SWITCH(E121,Opslag!$B$2,Opslag!$H$2,Opslag!$B$3,Opslag!$H$3,Opslag!$B$4,Opslag!$H$4,Opslag!$B$5,Opslag!$H$5,Opslag!$B$6,Opslag!$H$6,Opslag!$B$7,Opslag!$H$7,Opslag!$B$8,Opslag!$H$8) * I121,I121)</f>
        <v>0</v>
      </c>
      <c r="K121" s="32" t="str">
        <f>IFERROR(+VLOOKUP(E121,Opslag!$B$2:$C$8,2,FALSE),"")</f>
        <v/>
      </c>
    </row>
    <row r="122" spans="2:11" hidden="1" outlineLevel="1">
      <c r="B122" s="205"/>
      <c r="C122" s="38"/>
      <c r="D122" s="38"/>
      <c r="E122" s="168"/>
      <c r="F122" s="38"/>
      <c r="G122" s="38"/>
      <c r="H122" s="39"/>
      <c r="I122" s="39"/>
      <c r="J122" s="172" cm="1">
        <f t="array" ref="J122">IFERROR(_xlfn.SWITCH(E122,Opslag!$B$2,Opslag!$H$2,Opslag!$B$3,Opslag!$H$3,Opslag!$B$4,Opslag!$H$4,Opslag!$B$5,Opslag!$H$5,Opslag!$B$6,Opslag!$H$6,Opslag!$B$7,Opslag!$H$7,Opslag!$B$8,Opslag!$H$8) * I122,I122)</f>
        <v>0</v>
      </c>
      <c r="K122" s="32" t="str">
        <f>IFERROR(+VLOOKUP(E122,Opslag!$B$2:$C$8,2,FALSE),"")</f>
        <v/>
      </c>
    </row>
    <row r="123" spans="2:11" hidden="1" outlineLevel="1">
      <c r="B123" s="205"/>
      <c r="C123" s="38"/>
      <c r="D123" s="38"/>
      <c r="E123" s="168"/>
      <c r="F123" s="38"/>
      <c r="G123" s="38"/>
      <c r="H123" s="39"/>
      <c r="I123" s="39"/>
      <c r="J123" s="172" cm="1">
        <f t="array" ref="J123">IFERROR(_xlfn.SWITCH(E123,Opslag!$B$2,Opslag!$H$2,Opslag!$B$3,Opslag!$H$3,Opslag!$B$4,Opslag!$H$4,Opslag!$B$5,Opslag!$H$5,Opslag!$B$6,Opslag!$H$6,Opslag!$B$7,Opslag!$H$7,Opslag!$B$8,Opslag!$H$8) * I123,I123)</f>
        <v>0</v>
      </c>
      <c r="K123" s="32" t="str">
        <f>IFERROR(+VLOOKUP(E123,Opslag!$B$2:$C$8,2,FALSE),"")</f>
        <v/>
      </c>
    </row>
    <row r="124" spans="2:11" hidden="1" outlineLevel="1">
      <c r="B124" s="205"/>
      <c r="C124" s="38"/>
      <c r="D124" s="38"/>
      <c r="E124" s="168"/>
      <c r="F124" s="38"/>
      <c r="G124" s="38"/>
      <c r="H124" s="39"/>
      <c r="I124" s="39"/>
      <c r="J124" s="172" cm="1">
        <f t="array" ref="J124">IFERROR(_xlfn.SWITCH(E124,Opslag!$B$2,Opslag!$H$2,Opslag!$B$3,Opslag!$H$3,Opslag!$B$4,Opslag!$H$4,Opslag!$B$5,Opslag!$H$5,Opslag!$B$6,Opslag!$H$6,Opslag!$B$7,Opslag!$H$7,Opslag!$B$8,Opslag!$H$8) * I124,I124)</f>
        <v>0</v>
      </c>
      <c r="K124" s="32" t="str">
        <f>IFERROR(+VLOOKUP(E124,Opslag!$B$2:$C$8,2,FALSE),"")</f>
        <v/>
      </c>
    </row>
    <row r="125" spans="2:11" hidden="1" outlineLevel="1">
      <c r="B125" s="205"/>
      <c r="C125" s="38"/>
      <c r="D125" s="38"/>
      <c r="E125" s="168"/>
      <c r="F125" s="38"/>
      <c r="G125" s="38"/>
      <c r="H125" s="39"/>
      <c r="I125" s="39"/>
      <c r="J125" s="172" cm="1">
        <f t="array" ref="J125">IFERROR(_xlfn.SWITCH(E125,Opslag!$B$2,Opslag!$H$2,Opslag!$B$3,Opslag!$H$3,Opslag!$B$4,Opslag!$H$4,Opslag!$B$5,Opslag!$H$5,Opslag!$B$6,Opslag!$H$6,Opslag!$B$7,Opslag!$H$7,Opslag!$B$8,Opslag!$H$8) * I125,I125)</f>
        <v>0</v>
      </c>
      <c r="K125" s="32" t="str">
        <f>IFERROR(+VLOOKUP(E125,Opslag!$B$2:$C$8,2,FALSE),"")</f>
        <v/>
      </c>
    </row>
    <row r="126" spans="2:11" hidden="1" outlineLevel="1">
      <c r="B126" s="205"/>
      <c r="C126" s="38"/>
      <c r="D126" s="38"/>
      <c r="E126" s="168"/>
      <c r="F126" s="38"/>
      <c r="G126" s="38"/>
      <c r="H126" s="39"/>
      <c r="I126" s="39"/>
      <c r="J126" s="172" cm="1">
        <f t="array" ref="J126">IFERROR(_xlfn.SWITCH(E126,Opslag!$B$2,Opslag!$H$2,Opslag!$B$3,Opslag!$H$3,Opslag!$B$4,Opslag!$H$4,Opslag!$B$5,Opslag!$H$5,Opslag!$B$6,Opslag!$H$6,Opslag!$B$7,Opslag!$H$7,Opslag!$B$8,Opslag!$H$8) * I126,I126)</f>
        <v>0</v>
      </c>
      <c r="K126" s="32" t="str">
        <f>IFERROR(+VLOOKUP(E126,Opslag!$B$2:$C$8,2,FALSE),"")</f>
        <v/>
      </c>
    </row>
    <row r="127" spans="2:11" hidden="1" outlineLevel="1">
      <c r="B127" s="205"/>
      <c r="C127" s="38"/>
      <c r="D127" s="38"/>
      <c r="E127" s="168"/>
      <c r="F127" s="38"/>
      <c r="G127" s="38"/>
      <c r="H127" s="39"/>
      <c r="I127" s="39"/>
      <c r="J127" s="172" cm="1">
        <f t="array" ref="J127">IFERROR(_xlfn.SWITCH(E127,Opslag!$B$2,Opslag!$H$2,Opslag!$B$3,Opslag!$H$3,Opslag!$B$4,Opslag!$H$4,Opslag!$B$5,Opslag!$H$5,Opslag!$B$6,Opslag!$H$6,Opslag!$B$7,Opslag!$H$7,Opslag!$B$8,Opslag!$H$8) * I127,I127)</f>
        <v>0</v>
      </c>
      <c r="K127" s="32" t="str">
        <f>IFERROR(+VLOOKUP(E127,Opslag!$B$2:$C$8,2,FALSE),"")</f>
        <v/>
      </c>
    </row>
    <row r="128" spans="2:11" hidden="1" outlineLevel="1">
      <c r="B128" s="205"/>
      <c r="C128" s="38"/>
      <c r="D128" s="38"/>
      <c r="E128" s="168"/>
      <c r="F128" s="38"/>
      <c r="G128" s="38"/>
      <c r="H128" s="39"/>
      <c r="I128" s="39"/>
      <c r="J128" s="172" cm="1">
        <f t="array" ref="J128">IFERROR(_xlfn.SWITCH(E128,Opslag!$B$2,Opslag!$H$2,Opslag!$B$3,Opslag!$H$3,Opslag!$B$4,Opslag!$H$4,Opslag!$B$5,Opslag!$H$5,Opslag!$B$6,Opslag!$H$6,Opslag!$B$7,Opslag!$H$7,Opslag!$B$8,Opslag!$H$8) * I128,I128)</f>
        <v>0</v>
      </c>
      <c r="K128" s="32" t="str">
        <f>IFERROR(+VLOOKUP(E128,Opslag!$B$2:$C$8,2,FALSE),"")</f>
        <v/>
      </c>
    </row>
    <row r="129" spans="2:11" hidden="1" outlineLevel="1">
      <c r="B129" s="205"/>
      <c r="C129" s="38"/>
      <c r="D129" s="38"/>
      <c r="E129" s="168"/>
      <c r="F129" s="38"/>
      <c r="G129" s="38"/>
      <c r="H129" s="39"/>
      <c r="I129" s="39"/>
      <c r="J129" s="172" cm="1">
        <f t="array" ref="J129">IFERROR(_xlfn.SWITCH(E129,Opslag!$B$2,Opslag!$H$2,Opslag!$B$3,Opslag!$H$3,Opslag!$B$4,Opslag!$H$4,Opslag!$B$5,Opslag!$H$5,Opslag!$B$6,Opslag!$H$6,Opslag!$B$7,Opslag!$H$7,Opslag!$B$8,Opslag!$H$8) * I129,I129)</f>
        <v>0</v>
      </c>
      <c r="K129" s="32" t="str">
        <f>IFERROR(+VLOOKUP(E129,Opslag!$B$2:$C$8,2,FALSE),"")</f>
        <v/>
      </c>
    </row>
    <row r="130" spans="2:11" ht="14.25" collapsed="1">
      <c r="B130" s="353"/>
      <c r="C130" s="353"/>
      <c r="D130" s="353"/>
      <c r="E130" s="353"/>
      <c r="F130" s="353"/>
      <c r="G130" s="353"/>
      <c r="H130" s="304">
        <f>SUM(H12:H129)</f>
        <v>0</v>
      </c>
      <c r="I130" s="133"/>
      <c r="J130" s="304" t="str">
        <f>IF(SUM(J12:J129)=0,"",SUM(J12:J129))</f>
        <v/>
      </c>
      <c r="K130" s="32"/>
    </row>
    <row r="131" spans="2:11">
      <c r="B131" s="72"/>
      <c r="C131" s="72"/>
      <c r="D131" s="72"/>
      <c r="E131" s="126"/>
      <c r="F131" s="72"/>
      <c r="G131" s="72"/>
      <c r="H131" s="133"/>
      <c r="I131" s="133"/>
      <c r="J131" s="173"/>
      <c r="K131" s="32"/>
    </row>
    <row r="132" spans="2:11">
      <c r="B132" s="134" t="str">
        <f>+HLOOKUP(InputLanguage,LookupList,148,FALSE)&amp;":"</f>
        <v>Fuel consumption for the period (litres):</v>
      </c>
      <c r="C132" s="72"/>
      <c r="D132" s="72"/>
      <c r="E132" s="126"/>
      <c r="F132" s="72"/>
      <c r="G132" s="72"/>
      <c r="H132" s="133"/>
      <c r="I132" s="133"/>
      <c r="J132" s="173"/>
      <c r="K132" s="32"/>
    </row>
    <row r="133" spans="2:11">
      <c r="B133" s="72"/>
      <c r="C133" s="83" t="str">
        <f>+HLOOKUP(InputLanguage,LookupList,152,FALSE)</f>
        <v>kWh/100 km</v>
      </c>
      <c r="D133" s="135" t="str">
        <f>IFERROR(J130/(H130/100),"")</f>
        <v/>
      </c>
      <c r="E133" s="136"/>
      <c r="F133" s="83" t="str">
        <f>HLOOKUP([0]!InputLanguage,LookupList,Language!$A$181,FALSE)</f>
        <v>Points (P4):</v>
      </c>
      <c r="G133" s="135">
        <f>IF(OR(D133=" ",D133=0)," ",CHOOSE((D133&gt;=0)+(D133&gt;35)+(D133&gt;45)+(D133&gt;55)+(D133&gt;65),4,3,2,1,0))</f>
        <v>0</v>
      </c>
      <c r="H133" s="133"/>
      <c r="I133" s="133"/>
      <c r="J133" s="173"/>
      <c r="K133" s="32"/>
    </row>
    <row r="134" spans="2:11">
      <c r="B134" s="137"/>
      <c r="C134" s="137"/>
      <c r="D134" s="137"/>
      <c r="E134" s="133"/>
      <c r="F134" s="133"/>
      <c r="G134" s="133"/>
      <c r="H134" s="133"/>
      <c r="I134" s="133"/>
      <c r="J134" s="173"/>
      <c r="K134" s="32"/>
    </row>
    <row r="135" spans="2:11">
      <c r="B135" s="71"/>
      <c r="C135" s="71"/>
      <c r="D135" s="71"/>
      <c r="E135" s="71"/>
      <c r="F135" s="138"/>
      <c r="G135" s="137"/>
      <c r="H135" s="139"/>
      <c r="I135" s="139"/>
      <c r="J135" s="174"/>
      <c r="K135" s="32"/>
    </row>
    <row r="136" spans="2:11">
      <c r="E136" s="9"/>
      <c r="H136" s="9"/>
      <c r="I136" s="9"/>
      <c r="J136" s="9"/>
    </row>
    <row r="137" spans="2:11">
      <c r="E137" s="9"/>
      <c r="H137" s="9"/>
      <c r="I137" s="9"/>
      <c r="J137" s="9"/>
    </row>
    <row r="138" spans="2:11" hidden="1">
      <c r="E138" s="9"/>
      <c r="H138" s="9"/>
      <c r="I138" s="9"/>
      <c r="J138" s="9"/>
    </row>
    <row r="139" spans="2:11" hidden="1">
      <c r="E139" s="9"/>
      <c r="H139" s="9"/>
      <c r="I139" s="9"/>
      <c r="J139" s="9"/>
    </row>
    <row r="145" spans="5:10" hidden="1">
      <c r="E145" s="9"/>
      <c r="H145" s="9"/>
      <c r="I145" s="9"/>
      <c r="J145" s="9"/>
    </row>
    <row r="146" spans="5:10" hidden="1">
      <c r="E146" s="9"/>
      <c r="H146" s="9"/>
      <c r="I146" s="9"/>
      <c r="J146" s="9"/>
    </row>
    <row r="147" spans="5:10" hidden="1">
      <c r="E147" s="9"/>
      <c r="H147" s="9"/>
      <c r="I147" s="9"/>
      <c r="J147" s="9"/>
    </row>
    <row r="148" spans="5:10" hidden="1">
      <c r="E148" s="9"/>
      <c r="H148" s="9"/>
      <c r="I148" s="9"/>
      <c r="J148" s="9"/>
    </row>
    <row r="149" spans="5:10" hidden="1">
      <c r="E149" s="9"/>
      <c r="H149" s="9"/>
      <c r="I149" s="9"/>
      <c r="J149" s="9"/>
    </row>
    <row r="150" spans="5:10" hidden="1">
      <c r="E150" s="9"/>
      <c r="H150" s="9"/>
      <c r="I150" s="9"/>
      <c r="J150" s="9"/>
    </row>
    <row r="151" spans="5:10" hidden="1">
      <c r="E151" s="9"/>
      <c r="H151" s="9"/>
      <c r="I151" s="9"/>
      <c r="J151" s="9"/>
    </row>
    <row r="152" spans="5:10" hidden="1">
      <c r="E152" s="9"/>
      <c r="H152" s="9"/>
      <c r="I152" s="9"/>
      <c r="J152" s="9"/>
    </row>
    <row r="153" spans="5:10" hidden="1">
      <c r="E153" s="9"/>
      <c r="H153" s="9"/>
      <c r="I153" s="9"/>
      <c r="J153" s="9"/>
    </row>
    <row r="154" spans="5:10" hidden="1">
      <c r="E154" s="9"/>
      <c r="H154" s="9"/>
      <c r="I154" s="9"/>
      <c r="J154" s="9"/>
    </row>
    <row r="155" spans="5:10" hidden="1">
      <c r="E155" s="9"/>
      <c r="H155" s="9"/>
      <c r="I155" s="9"/>
      <c r="J155" s="9"/>
    </row>
    <row r="156" spans="5:10" hidden="1">
      <c r="E156" s="9"/>
      <c r="H156" s="9"/>
      <c r="I156" s="9"/>
      <c r="J156" s="9"/>
    </row>
    <row r="157" spans="5:10" hidden="1">
      <c r="E157" s="9"/>
      <c r="H157" s="9"/>
      <c r="I157" s="9"/>
      <c r="J157" s="9"/>
    </row>
    <row r="158" spans="5:10" hidden="1">
      <c r="E158" s="9"/>
      <c r="H158" s="9"/>
      <c r="I158" s="9"/>
      <c r="J158" s="9"/>
    </row>
    <row r="159" spans="5:10" hidden="1">
      <c r="E159" s="9"/>
      <c r="H159" s="9"/>
      <c r="I159" s="9"/>
      <c r="J159" s="9"/>
    </row>
    <row r="160" spans="5:10" hidden="1">
      <c r="E160" s="9"/>
      <c r="H160" s="9"/>
      <c r="I160" s="9"/>
      <c r="J160" s="9"/>
    </row>
    <row r="161" spans="5:10" hidden="1">
      <c r="E161" s="9"/>
      <c r="H161" s="9"/>
      <c r="I161" s="9"/>
      <c r="J161" s="9"/>
    </row>
    <row r="162" spans="5:10" hidden="1">
      <c r="E162" s="9"/>
      <c r="H162" s="9"/>
      <c r="I162" s="9"/>
      <c r="J162" s="9"/>
    </row>
    <row r="163" spans="5:10" hidden="1">
      <c r="E163" s="9"/>
      <c r="H163" s="9"/>
      <c r="I163" s="9"/>
      <c r="J163" s="9"/>
    </row>
    <row r="164" spans="5:10" hidden="1">
      <c r="E164" s="9"/>
      <c r="H164" s="9"/>
      <c r="I164" s="9"/>
      <c r="J164" s="9"/>
    </row>
    <row r="165" spans="5:10" hidden="1">
      <c r="E165" s="9"/>
      <c r="H165" s="9"/>
      <c r="I165" s="9"/>
      <c r="J165" s="9"/>
    </row>
    <row r="166" spans="5:10" hidden="1">
      <c r="E166" s="9"/>
      <c r="H166" s="9"/>
      <c r="I166" s="9"/>
      <c r="J166" s="9"/>
    </row>
    <row r="167" spans="5:10" hidden="1">
      <c r="E167" s="9"/>
      <c r="H167" s="9"/>
      <c r="I167" s="9"/>
      <c r="J167" s="9"/>
    </row>
    <row r="168" spans="5:10" hidden="1">
      <c r="E168" s="9"/>
      <c r="H168" s="9"/>
      <c r="I168" s="9"/>
      <c r="J168" s="9"/>
    </row>
    <row r="169" spans="5:10" hidden="1">
      <c r="E169" s="9"/>
      <c r="H169" s="9"/>
      <c r="I169" s="9"/>
      <c r="J169" s="9"/>
    </row>
    <row r="170" spans="5:10" hidden="1">
      <c r="E170" s="9"/>
      <c r="H170" s="9"/>
      <c r="I170" s="9"/>
      <c r="J170" s="9"/>
    </row>
    <row r="171" spans="5:10" hidden="1">
      <c r="E171" s="9"/>
      <c r="H171" s="9"/>
      <c r="I171" s="9"/>
      <c r="J171" s="9"/>
    </row>
    <row r="172" spans="5:10" hidden="1">
      <c r="E172" s="9"/>
      <c r="H172" s="9"/>
      <c r="I172" s="9"/>
      <c r="J172" s="9"/>
    </row>
    <row r="173" spans="5:10" hidden="1">
      <c r="E173" s="9"/>
      <c r="H173" s="9"/>
      <c r="I173" s="9"/>
      <c r="J173" s="9"/>
    </row>
    <row r="174" spans="5:10" hidden="1">
      <c r="E174" s="9"/>
      <c r="H174" s="9"/>
      <c r="I174" s="9"/>
      <c r="J174" s="9"/>
    </row>
    <row r="175" spans="5:10" hidden="1">
      <c r="E175" s="9"/>
      <c r="H175" s="9"/>
      <c r="I175" s="9"/>
      <c r="J175" s="9"/>
    </row>
    <row r="176" spans="5:10" hidden="1">
      <c r="E176" s="9"/>
      <c r="H176" s="9"/>
      <c r="I176" s="9"/>
      <c r="J176" s="9"/>
    </row>
    <row r="177" spans="5:10" hidden="1">
      <c r="E177" s="9"/>
      <c r="H177" s="9"/>
      <c r="I177" s="9"/>
      <c r="J177" s="9"/>
    </row>
    <row r="178" spans="5:10" hidden="1">
      <c r="E178" s="9"/>
      <c r="H178" s="9"/>
      <c r="I178" s="9"/>
      <c r="J178" s="9"/>
    </row>
    <row r="179" spans="5:10" hidden="1">
      <c r="E179" s="9"/>
      <c r="H179" s="9"/>
      <c r="I179" s="9"/>
      <c r="J179" s="9"/>
    </row>
    <row r="180" spans="5:10" hidden="1">
      <c r="E180" s="9"/>
      <c r="H180" s="9"/>
      <c r="I180" s="9"/>
      <c r="J180" s="9"/>
    </row>
    <row r="181" spans="5:10" hidden="1">
      <c r="E181" s="9"/>
      <c r="H181" s="9"/>
      <c r="I181" s="9"/>
      <c r="J181" s="9"/>
    </row>
    <row r="182" spans="5:10" hidden="1">
      <c r="E182" s="9"/>
      <c r="H182" s="9"/>
      <c r="I182" s="9"/>
      <c r="J182" s="9"/>
    </row>
    <row r="183" spans="5:10" hidden="1">
      <c r="E183" s="9"/>
      <c r="H183" s="9"/>
      <c r="I183" s="9"/>
      <c r="J183" s="9"/>
    </row>
    <row r="184" spans="5:10" hidden="1">
      <c r="E184" s="9"/>
      <c r="H184" s="9"/>
      <c r="I184" s="9"/>
      <c r="J184" s="9"/>
    </row>
    <row r="185" spans="5:10" hidden="1">
      <c r="E185" s="9"/>
      <c r="H185" s="9"/>
      <c r="I185" s="9"/>
      <c r="J185" s="9"/>
    </row>
    <row r="186" spans="5:10" hidden="1">
      <c r="E186" s="9"/>
      <c r="H186" s="9"/>
      <c r="I186" s="9"/>
      <c r="J186" s="9"/>
    </row>
    <row r="187" spans="5:10" hidden="1">
      <c r="E187" s="9"/>
      <c r="H187" s="9"/>
      <c r="I187" s="9"/>
      <c r="J187" s="9"/>
    </row>
    <row r="188" spans="5:10" hidden="1">
      <c r="E188" s="9"/>
      <c r="H188" s="9"/>
      <c r="I188" s="9"/>
      <c r="J188" s="9"/>
    </row>
    <row r="189" spans="5:10" hidden="1">
      <c r="E189" s="9"/>
      <c r="H189" s="9"/>
      <c r="I189" s="9"/>
      <c r="J189" s="9"/>
    </row>
    <row r="190" spans="5:10" hidden="1">
      <c r="E190" s="9"/>
      <c r="H190" s="9"/>
      <c r="I190" s="9"/>
      <c r="J190" s="9"/>
    </row>
    <row r="191" spans="5:10" hidden="1">
      <c r="E191" s="9"/>
      <c r="H191" s="9"/>
      <c r="I191" s="9"/>
      <c r="J191" s="9"/>
    </row>
    <row r="192" spans="5:10" hidden="1">
      <c r="E192" s="9"/>
      <c r="H192" s="9"/>
      <c r="I192" s="9"/>
      <c r="J192" s="9"/>
    </row>
    <row r="193" spans="5:10" hidden="1">
      <c r="E193" s="9"/>
      <c r="H193" s="9"/>
      <c r="I193" s="9"/>
      <c r="J193" s="9"/>
    </row>
    <row r="194" spans="5:10" hidden="1">
      <c r="E194" s="9"/>
      <c r="H194" s="9"/>
      <c r="I194" s="9"/>
      <c r="J194" s="9"/>
    </row>
    <row r="195" spans="5:10" hidden="1">
      <c r="E195" s="9"/>
      <c r="H195" s="9"/>
      <c r="I195" s="9"/>
      <c r="J195" s="9"/>
    </row>
    <row r="196" spans="5:10" hidden="1">
      <c r="E196" s="9"/>
      <c r="H196" s="9"/>
      <c r="I196" s="9"/>
      <c r="J196" s="9"/>
    </row>
    <row r="197" spans="5:10" hidden="1">
      <c r="E197" s="9"/>
      <c r="H197" s="9"/>
      <c r="I197" s="9"/>
      <c r="J197" s="9"/>
    </row>
    <row r="198" spans="5:10" hidden="1">
      <c r="E198" s="9"/>
      <c r="H198" s="9"/>
      <c r="I198" s="9"/>
      <c r="J198" s="9"/>
    </row>
    <row r="199" spans="5:10" hidden="1">
      <c r="E199" s="9"/>
      <c r="H199" s="9"/>
      <c r="I199" s="9"/>
      <c r="J199" s="9"/>
    </row>
    <row r="200" spans="5:10" hidden="1">
      <c r="E200" s="9"/>
      <c r="H200" s="9"/>
      <c r="I200" s="9"/>
      <c r="J200" s="9"/>
    </row>
    <row r="201" spans="5:10" hidden="1">
      <c r="E201" s="9"/>
      <c r="H201" s="9"/>
      <c r="I201" s="9"/>
      <c r="J201" s="9"/>
    </row>
    <row r="202" spans="5:10" hidden="1">
      <c r="E202" s="9"/>
      <c r="H202" s="9"/>
      <c r="I202" s="9"/>
      <c r="J202" s="9"/>
    </row>
    <row r="203" spans="5:10" hidden="1">
      <c r="E203" s="9"/>
      <c r="H203" s="9"/>
      <c r="I203" s="9"/>
      <c r="J203" s="9"/>
    </row>
    <row r="204" spans="5:10" hidden="1">
      <c r="E204" s="9"/>
      <c r="H204" s="9"/>
      <c r="I204" s="9"/>
      <c r="J204" s="9"/>
    </row>
    <row r="205" spans="5:10" hidden="1">
      <c r="E205" s="9"/>
      <c r="H205" s="9"/>
      <c r="I205" s="9"/>
      <c r="J205" s="9"/>
    </row>
    <row r="206" spans="5:10" hidden="1">
      <c r="E206" s="9"/>
      <c r="H206" s="9"/>
      <c r="I206" s="9"/>
      <c r="J206" s="9"/>
    </row>
    <row r="207" spans="5:10" hidden="1">
      <c r="E207" s="9"/>
      <c r="H207" s="9"/>
      <c r="I207" s="9"/>
      <c r="J207" s="9"/>
    </row>
    <row r="208" spans="5:10" hidden="1">
      <c r="E208" s="9"/>
      <c r="H208" s="9"/>
      <c r="I208" s="9"/>
      <c r="J208" s="9"/>
    </row>
    <row r="209" spans="5:10" hidden="1">
      <c r="E209" s="9"/>
      <c r="H209" s="9"/>
      <c r="I209" s="9"/>
      <c r="J209" s="9"/>
    </row>
    <row r="210" spans="5:10" hidden="1">
      <c r="E210" s="9"/>
      <c r="H210" s="9"/>
      <c r="I210" s="9"/>
      <c r="J210" s="9"/>
    </row>
    <row r="211" spans="5:10" hidden="1">
      <c r="E211" s="9"/>
      <c r="H211" s="9"/>
      <c r="I211" s="9"/>
      <c r="J211" s="9"/>
    </row>
    <row r="212" spans="5:10" hidden="1">
      <c r="E212" s="9"/>
      <c r="H212" s="9"/>
      <c r="I212" s="9"/>
      <c r="J212" s="9"/>
    </row>
    <row r="213" spans="5:10" hidden="1">
      <c r="E213" s="9"/>
      <c r="H213" s="9"/>
      <c r="I213" s="9"/>
      <c r="J213" s="9"/>
    </row>
    <row r="214" spans="5:10" hidden="1">
      <c r="E214" s="9"/>
      <c r="H214" s="9"/>
      <c r="I214" s="9"/>
      <c r="J214" s="9"/>
    </row>
    <row r="215" spans="5:10" hidden="1">
      <c r="E215" s="9"/>
      <c r="H215" s="9"/>
      <c r="I215" s="9"/>
      <c r="J215" s="9"/>
    </row>
    <row r="216" spans="5:10" hidden="1">
      <c r="E216" s="9"/>
      <c r="H216" s="9"/>
      <c r="I216" s="9"/>
      <c r="J216" s="9"/>
    </row>
    <row r="217" spans="5:10" hidden="1">
      <c r="E217" s="9"/>
      <c r="H217" s="9"/>
      <c r="I217" s="9"/>
      <c r="J217" s="9"/>
    </row>
    <row r="218" spans="5:10" hidden="1">
      <c r="E218" s="9"/>
      <c r="H218" s="9"/>
      <c r="I218" s="9"/>
      <c r="J218" s="9"/>
    </row>
    <row r="219" spans="5:10" hidden="1">
      <c r="E219" s="9"/>
      <c r="H219" s="9"/>
      <c r="I219" s="9"/>
      <c r="J219" s="9"/>
    </row>
    <row r="220" spans="5:10" hidden="1">
      <c r="E220" s="9"/>
      <c r="H220" s="9"/>
      <c r="I220" s="9"/>
      <c r="J220" s="9"/>
    </row>
    <row r="221" spans="5:10" hidden="1">
      <c r="E221" s="9"/>
      <c r="H221" s="9"/>
      <c r="I221" s="9"/>
      <c r="J221" s="9"/>
    </row>
    <row r="222" spans="5:10" hidden="1">
      <c r="E222" s="9"/>
      <c r="H222" s="9"/>
      <c r="I222" s="9"/>
      <c r="J222" s="9"/>
    </row>
    <row r="246"/>
    <row r="713" spans="2:10" customFormat="1" ht="14.25" hidden="1">
      <c r="B713" s="9"/>
      <c r="C713" s="9"/>
      <c r="D713" s="9"/>
      <c r="E713" s="34"/>
      <c r="F713" s="9"/>
      <c r="G713" s="9"/>
      <c r="H713" s="16"/>
      <c r="I713" s="16"/>
      <c r="J713" s="175"/>
    </row>
    <row r="714" spans="2:10" customFormat="1" ht="14.25" hidden="1">
      <c r="B714" s="9"/>
      <c r="C714" s="9"/>
      <c r="D714" s="9"/>
      <c r="E714" s="34"/>
      <c r="F714" s="9"/>
      <c r="G714" s="9"/>
      <c r="H714" s="16"/>
      <c r="I714" s="16"/>
      <c r="J714" s="175"/>
    </row>
    <row r="715" spans="2:10" customFormat="1" ht="14.25" hidden="1">
      <c r="B715" s="9"/>
      <c r="C715" s="9"/>
      <c r="D715" s="9"/>
      <c r="E715" s="34"/>
      <c r="F715" s="9"/>
      <c r="G715" s="9"/>
      <c r="H715" s="16"/>
      <c r="I715" s="16"/>
      <c r="J715" s="175"/>
    </row>
    <row r="716" spans="2:10" customFormat="1" ht="14.25" hidden="1">
      <c r="B716" s="9"/>
      <c r="C716" s="9"/>
      <c r="D716" s="9"/>
      <c r="E716" s="34"/>
      <c r="F716" s="9"/>
      <c r="G716" s="9"/>
      <c r="H716" s="16"/>
      <c r="I716" s="16"/>
      <c r="J716" s="175"/>
    </row>
    <row r="717" spans="2:10" customFormat="1" ht="14.25" hidden="1">
      <c r="B717" s="9"/>
      <c r="C717" s="9"/>
      <c r="D717" s="9"/>
      <c r="E717" s="34"/>
      <c r="F717" s="9"/>
      <c r="G717" s="9"/>
      <c r="H717" s="16"/>
      <c r="I717" s="16"/>
      <c r="J717" s="175"/>
    </row>
    <row r="718" spans="2:10" customFormat="1" ht="14.25" hidden="1">
      <c r="B718" s="9"/>
      <c r="C718" s="9"/>
      <c r="D718" s="9"/>
      <c r="E718" s="34"/>
      <c r="F718" s="9"/>
      <c r="G718" s="9"/>
      <c r="H718" s="16"/>
      <c r="I718" s="16"/>
      <c r="J718" s="175"/>
    </row>
    <row r="719" spans="2:10" customFormat="1" ht="14.25" hidden="1">
      <c r="B719" s="9"/>
      <c r="C719" s="9"/>
      <c r="D719" s="9"/>
      <c r="E719" s="34"/>
      <c r="F719" s="9"/>
      <c r="G719" s="9"/>
      <c r="H719" s="16"/>
      <c r="I719" s="16"/>
      <c r="J719" s="175"/>
    </row>
    <row r="720" spans="2:10" customFormat="1" ht="14.25" hidden="1">
      <c r="B720" s="9"/>
      <c r="C720" s="9"/>
      <c r="D720" s="9"/>
      <c r="E720" s="34"/>
      <c r="F720" s="9"/>
      <c r="G720" s="9"/>
      <c r="H720" s="16"/>
      <c r="I720" s="16"/>
      <c r="J720" s="175"/>
    </row>
    <row r="721" spans="2:10" customFormat="1" ht="14.25" hidden="1">
      <c r="B721" s="9"/>
      <c r="C721" s="9"/>
      <c r="D721" s="9"/>
      <c r="E721" s="34"/>
      <c r="F721" s="9"/>
      <c r="G721" s="9"/>
      <c r="H721" s="16"/>
      <c r="I721" s="16"/>
      <c r="J721" s="175"/>
    </row>
    <row r="722" spans="2:10" customFormat="1" ht="14.25" hidden="1">
      <c r="B722" s="9"/>
      <c r="C722" s="9"/>
      <c r="D722" s="9"/>
      <c r="E722" s="34"/>
      <c r="F722" s="9"/>
      <c r="G722" s="9"/>
      <c r="H722" s="16"/>
      <c r="I722" s="16"/>
      <c r="J722" s="175"/>
    </row>
    <row r="723" spans="2:10" customFormat="1" ht="14.25" hidden="1"/>
    <row r="724" spans="2:10" customFormat="1" ht="14.25" hidden="1"/>
    <row r="725" spans="2:10" customFormat="1" ht="14.25" hidden="1"/>
    <row r="726" spans="2:10" customFormat="1" ht="14.25" hidden="1"/>
    <row r="727" spans="2:10" customFormat="1" ht="14.25" hidden="1"/>
    <row r="728" spans="2:10" customFormat="1" ht="14.25" hidden="1"/>
    <row r="729" spans="2:10" customFormat="1" ht="14.25" hidden="1"/>
    <row r="730" spans="2:10" customFormat="1" ht="14.25" hidden="1"/>
    <row r="731" spans="2:10" customFormat="1" ht="14.25" hidden="1"/>
    <row r="732" spans="2:10" customFormat="1" ht="14.25" hidden="1"/>
    <row r="733" spans="2:10" customFormat="1" ht="14.25" hidden="1"/>
    <row r="734" spans="2:10" customFormat="1" ht="14.25" hidden="1"/>
    <row r="735" spans="2:10" customFormat="1" ht="14.25" hidden="1"/>
    <row r="736" spans="2:10" customFormat="1" ht="14.25" hidden="1"/>
    <row r="737" customFormat="1" ht="14.25" hidden="1"/>
    <row r="738" customFormat="1" ht="14.25" hidden="1"/>
    <row r="739" customFormat="1" ht="14.25" hidden="1"/>
    <row r="740" customFormat="1" ht="14.25" hidden="1"/>
    <row r="741" customFormat="1" ht="14.25" hidden="1"/>
    <row r="742" customFormat="1" ht="14.25" hidden="1"/>
    <row r="743" customFormat="1" ht="14.25" hidden="1"/>
    <row r="744" customFormat="1" ht="14.25" hidden="1"/>
    <row r="745" customFormat="1" ht="14.25" hidden="1"/>
    <row r="746" customFormat="1" ht="14.25" hidden="1"/>
    <row r="747" customFormat="1" ht="14.25" hidden="1"/>
    <row r="748" customFormat="1" ht="14.25" hidden="1"/>
    <row r="749" customFormat="1" ht="14.25" hidden="1"/>
    <row r="750" customFormat="1" ht="14.25" hidden="1"/>
    <row r="751" customFormat="1" ht="14.25" hidden="1"/>
    <row r="752" customFormat="1" ht="14.25" hidden="1"/>
    <row r="753" customFormat="1" ht="14.25" hidden="1"/>
    <row r="754" customFormat="1" ht="14.25" hidden="1"/>
    <row r="755" customFormat="1" ht="14.25" hidden="1"/>
    <row r="756" customFormat="1" ht="14.25" hidden="1"/>
    <row r="757" customFormat="1" ht="14.25" hidden="1"/>
    <row r="758" customFormat="1" ht="14.25" hidden="1"/>
    <row r="759" customFormat="1" ht="14.25" hidden="1"/>
    <row r="760" customFormat="1" ht="14.25" hidden="1"/>
    <row r="761" customFormat="1" ht="14.25" hidden="1"/>
    <row r="762" customFormat="1" ht="14.25" hidden="1"/>
    <row r="763" customFormat="1" ht="14.25" hidden="1"/>
    <row r="764" customFormat="1" ht="14.25" hidden="1"/>
    <row r="765" customFormat="1" ht="14.25" hidden="1"/>
    <row r="766" customFormat="1" ht="14.25" hidden="1"/>
    <row r="767" customFormat="1" ht="14.25" hidden="1"/>
    <row r="768" customFormat="1" ht="14.25" hidden="1"/>
    <row r="769" customFormat="1" ht="14.25" hidden="1"/>
    <row r="770" customFormat="1" ht="14.25" hidden="1"/>
    <row r="771" customFormat="1" ht="14.25" hidden="1"/>
    <row r="772" customFormat="1" ht="14.25" hidden="1"/>
    <row r="773" customFormat="1" ht="14.25" hidden="1"/>
    <row r="774" customFormat="1" ht="14.25" hidden="1"/>
    <row r="775" customFormat="1" ht="14.25" hidden="1"/>
    <row r="776" customFormat="1" ht="14.25" hidden="1"/>
    <row r="777" customFormat="1" ht="14.25" hidden="1"/>
    <row r="778" customFormat="1" ht="14.25" hidden="1"/>
    <row r="779" customFormat="1" ht="14.25" hidden="1"/>
    <row r="780" customFormat="1" ht="14.25" hidden="1"/>
    <row r="781" customFormat="1" ht="14.25" hidden="1"/>
    <row r="782" customFormat="1" ht="14.25" hidden="1"/>
    <row r="783" customFormat="1" ht="14.25" hidden="1"/>
    <row r="784" customFormat="1" ht="14.25" hidden="1"/>
    <row r="785" customFormat="1" ht="14.25" hidden="1"/>
    <row r="786" customFormat="1" ht="14.25" hidden="1"/>
    <row r="787" customFormat="1" ht="14.25" hidden="1"/>
    <row r="788" customFormat="1" ht="14.25" hidden="1"/>
    <row r="789" customFormat="1" ht="14.25" hidden="1"/>
    <row r="790" customFormat="1" ht="14.25" hidden="1"/>
    <row r="791" customFormat="1" ht="14.25" hidden="1"/>
    <row r="792" customFormat="1" ht="14.25" hidden="1"/>
    <row r="793" customFormat="1" ht="14.25" hidden="1"/>
    <row r="794" customFormat="1" ht="14.25" hidden="1"/>
    <row r="795" customFormat="1" ht="14.25" hidden="1"/>
    <row r="796" customFormat="1" ht="14.25" hidden="1"/>
    <row r="797" customFormat="1" ht="14.25" hidden="1"/>
    <row r="798" customFormat="1" ht="14.25" hidden="1"/>
    <row r="799" customFormat="1" ht="14.25" hidden="1"/>
    <row r="800" customFormat="1" ht="14.25" hidden="1"/>
    <row r="801" customFormat="1" ht="14.25" hidden="1"/>
    <row r="802" customFormat="1" ht="14.25" hidden="1"/>
    <row r="803" customFormat="1" ht="14.25" hidden="1"/>
    <row r="804" customFormat="1" ht="14.25" hidden="1"/>
    <row r="805" customFormat="1" ht="14.25" hidden="1"/>
    <row r="806" customFormat="1" ht="14.25" hidden="1"/>
    <row r="807" customFormat="1" ht="14.25" hidden="1"/>
    <row r="808" customFormat="1" ht="14.25" hidden="1"/>
    <row r="809" customFormat="1" ht="14.25" hidden="1"/>
    <row r="810" customFormat="1" ht="14.25" hidden="1"/>
    <row r="811" customFormat="1" ht="14.25" hidden="1"/>
    <row r="812" customFormat="1" ht="14.25" hidden="1"/>
    <row r="813" customFormat="1" ht="14.25" hidden="1"/>
    <row r="814" customFormat="1" ht="14.25" hidden="1"/>
    <row r="815" customFormat="1" ht="14.25" hidden="1"/>
    <row r="816" customFormat="1" ht="14.25" hidden="1"/>
    <row r="817" customFormat="1" ht="14.25" hidden="1"/>
    <row r="818" customFormat="1" ht="14.25" hidden="1"/>
    <row r="819" customFormat="1" ht="14.25" hidden="1"/>
    <row r="820" customFormat="1" ht="14.25" hidden="1"/>
    <row r="821" customFormat="1" ht="14.25" hidden="1"/>
    <row r="822" customFormat="1" ht="14.25" hidden="1"/>
    <row r="823" customFormat="1" ht="14.25" hidden="1"/>
    <row r="824" customFormat="1" ht="14.25" hidden="1"/>
    <row r="825" customFormat="1" ht="14.25" hidden="1"/>
    <row r="826" customFormat="1" ht="14.25" hidden="1"/>
    <row r="827" customFormat="1" ht="14.25" hidden="1"/>
    <row r="828" customFormat="1" ht="14.25" hidden="1"/>
    <row r="829" customFormat="1" ht="14.25" hidden="1"/>
    <row r="830" customFormat="1" ht="14.25" hidden="1"/>
    <row r="831" customFormat="1" ht="14.25" hidden="1"/>
    <row r="832" customFormat="1" ht="14.25" hidden="1"/>
    <row r="833" customFormat="1" ht="14.25" hidden="1"/>
    <row r="834" customFormat="1" ht="14.25" hidden="1"/>
    <row r="835" customFormat="1" ht="14.25" hidden="1"/>
    <row r="836" customFormat="1" ht="14.25" hidden="1"/>
    <row r="837" customFormat="1" ht="14.25" hidden="1"/>
    <row r="838" customFormat="1" ht="14.25" hidden="1"/>
    <row r="839" customFormat="1" ht="14.25" hidden="1"/>
    <row r="840" customFormat="1" ht="14.25" hidden="1"/>
    <row r="841" customFormat="1" ht="14.25" hidden="1"/>
    <row r="842" customFormat="1" ht="14.25" hidden="1"/>
    <row r="843" customFormat="1" ht="14.25" hidden="1"/>
    <row r="844" customFormat="1" ht="14.25" hidden="1"/>
    <row r="845" customFormat="1" ht="14.25" hidden="1"/>
    <row r="846" customFormat="1" ht="14.25" hidden="1"/>
    <row r="847" customFormat="1" ht="14.25" hidden="1"/>
    <row r="848" customFormat="1" ht="14.25" hidden="1"/>
    <row r="849" customFormat="1" ht="14.25" hidden="1"/>
    <row r="850" customFormat="1" ht="14.25" hidden="1"/>
    <row r="851" customFormat="1" ht="14.25" hidden="1"/>
    <row r="852" customFormat="1" ht="14.25" hidden="1"/>
    <row r="853" customFormat="1" ht="14.25" hidden="1"/>
    <row r="854" customFormat="1" ht="14.25" hidden="1"/>
    <row r="855" customFormat="1" ht="14.25" hidden="1"/>
    <row r="856" customFormat="1" ht="14.25" hidden="1"/>
    <row r="857" customFormat="1" ht="14.25" hidden="1"/>
    <row r="858" customFormat="1" ht="14.25" hidden="1"/>
    <row r="859" customFormat="1" ht="14.25" hidden="1"/>
    <row r="860" customFormat="1" ht="14.25" hidden="1"/>
    <row r="861" customFormat="1" ht="14.25" hidden="1"/>
    <row r="862" customFormat="1" ht="14.25" hidden="1"/>
    <row r="863" customFormat="1" ht="14.25" hidden="1"/>
    <row r="864" customFormat="1" ht="14.25" hidden="1"/>
    <row r="865" customFormat="1" ht="14.25" hidden="1"/>
    <row r="866" customFormat="1" ht="14.25" hidden="1"/>
    <row r="867" customFormat="1" ht="14.25" hidden="1"/>
    <row r="868" customFormat="1" ht="14.25" hidden="1"/>
    <row r="869" customFormat="1" ht="14.25" hidden="1"/>
    <row r="870" customFormat="1" ht="14.25" hidden="1"/>
    <row r="871" customFormat="1" ht="14.25" hidden="1"/>
    <row r="872" customFormat="1" ht="14.25" hidden="1"/>
    <row r="873" customFormat="1" ht="14.25" hidden="1"/>
    <row r="874" customFormat="1" ht="14.25" hidden="1"/>
    <row r="875" customFormat="1" ht="14.25" hidden="1"/>
    <row r="876" customFormat="1" ht="14.25" hidden="1"/>
    <row r="877" customFormat="1" ht="14.25" hidden="1"/>
    <row r="878" customFormat="1" ht="14.25" hidden="1"/>
    <row r="879" customFormat="1" ht="14.25" hidden="1"/>
    <row r="880" customFormat="1" ht="14.25" hidden="1"/>
    <row r="881" customFormat="1" ht="14.25" hidden="1"/>
    <row r="882" customFormat="1" ht="14.25" hidden="1"/>
    <row r="883" customFormat="1" ht="14.25" hidden="1"/>
    <row r="884" customFormat="1" ht="14.25" hidden="1"/>
    <row r="885" customFormat="1" ht="14.25" hidden="1"/>
    <row r="886" customFormat="1" ht="14.25" hidden="1"/>
    <row r="887" customFormat="1" ht="14.25" hidden="1"/>
    <row r="888" customFormat="1" ht="14.25" hidden="1"/>
    <row r="889" customFormat="1" ht="14.25" hidden="1"/>
    <row r="890" customFormat="1" ht="14.25" hidden="1"/>
    <row r="891" customFormat="1" ht="14.25" hidden="1"/>
    <row r="892" customFormat="1" ht="14.25" hidden="1"/>
    <row r="893" customFormat="1" ht="14.25" hidden="1"/>
    <row r="894" customFormat="1" ht="14.25" hidden="1"/>
    <row r="895" customFormat="1" ht="14.25" hidden="1"/>
    <row r="896" customFormat="1" ht="14.25" hidden="1"/>
    <row r="897" customFormat="1" ht="14.25" hidden="1"/>
    <row r="898" customFormat="1" ht="14.25" hidden="1"/>
    <row r="899" customFormat="1" ht="14.25" hidden="1"/>
    <row r="900" customFormat="1" ht="14.25" hidden="1"/>
    <row r="901" customFormat="1" ht="14.25" hidden="1"/>
    <row r="902" customFormat="1" ht="14.25" hidden="1"/>
    <row r="903" customFormat="1" ht="14.25" hidden="1"/>
    <row r="904" customFormat="1" ht="14.25" hidden="1"/>
    <row r="905" customFormat="1" ht="14.25" hidden="1"/>
    <row r="906" customFormat="1" ht="14.25" hidden="1"/>
    <row r="907" customFormat="1" ht="14.25" hidden="1"/>
    <row r="908" customFormat="1" ht="14.25" hidden="1"/>
    <row r="909" customFormat="1" ht="14.25" hidden="1"/>
    <row r="910" customFormat="1" ht="14.25" hidden="1"/>
    <row r="911" customFormat="1" ht="14.25" hidden="1"/>
    <row r="912" customFormat="1" ht="14.25" hidden="1"/>
    <row r="913" customFormat="1" ht="14.25" hidden="1"/>
    <row r="914" customFormat="1" ht="14.25" hidden="1"/>
    <row r="915" customFormat="1" ht="14.25" hidden="1"/>
    <row r="916" customFormat="1" ht="14.25" hidden="1"/>
    <row r="917" customFormat="1" ht="14.25" hidden="1"/>
    <row r="918" customFormat="1" ht="14.25" hidden="1"/>
    <row r="919" customFormat="1" ht="14.25" hidden="1"/>
    <row r="920" customFormat="1" ht="14.25" hidden="1"/>
    <row r="921" customFormat="1" ht="14.25" hidden="1"/>
    <row r="922" customFormat="1" ht="14.25" hidden="1"/>
    <row r="923" customFormat="1" ht="14.25" hidden="1"/>
    <row r="924" customFormat="1" ht="14.25" hidden="1"/>
    <row r="925" customFormat="1" ht="14.25" hidden="1"/>
    <row r="926" customFormat="1" ht="14.25" hidden="1"/>
    <row r="927" customFormat="1" ht="14.25" hidden="1"/>
    <row r="928" customFormat="1" ht="14.25" hidden="1"/>
    <row r="929" customFormat="1" ht="14.25" hidden="1"/>
    <row r="930" customFormat="1" ht="14.25" hidden="1"/>
    <row r="931" customFormat="1" ht="14.25" hidden="1"/>
    <row r="932" customFormat="1" ht="14.25" hidden="1"/>
    <row r="933" customFormat="1" ht="14.25" hidden="1"/>
    <row r="934" customFormat="1" ht="14.25" hidden="1"/>
    <row r="935" customFormat="1" ht="14.25" hidden="1"/>
    <row r="936" customFormat="1" ht="14.25" hidden="1"/>
    <row r="937" customFormat="1" ht="14.25" hidden="1"/>
    <row r="938" customFormat="1" ht="14.25" hidden="1"/>
    <row r="939" customFormat="1" ht="14.25" hidden="1"/>
    <row r="940" customFormat="1" ht="14.25" hidden="1"/>
    <row r="941" customFormat="1" ht="14.25" hidden="1"/>
    <row r="942" customFormat="1" ht="14.25" hidden="1"/>
    <row r="943" customFormat="1" ht="14.25" hidden="1"/>
    <row r="944" customFormat="1" ht="14.25" hidden="1"/>
    <row r="945" customFormat="1" ht="14.25" hidden="1"/>
    <row r="946" customFormat="1" ht="14.25" hidden="1"/>
    <row r="947" customFormat="1" ht="14.25" hidden="1"/>
    <row r="948" customFormat="1" ht="14.25" hidden="1"/>
    <row r="949" customFormat="1" ht="14.25" hidden="1"/>
    <row r="950" customFormat="1" ht="14.25" hidden="1"/>
    <row r="951" customFormat="1" ht="14.25" hidden="1"/>
    <row r="952" customFormat="1" ht="14.25" hidden="1"/>
    <row r="953" customFormat="1" ht="14.25" hidden="1"/>
    <row r="954" customFormat="1" ht="14.25" hidden="1"/>
    <row r="955" customFormat="1" ht="14.25" hidden="1"/>
    <row r="956" customFormat="1" ht="14.25" hidden="1"/>
    <row r="957" customFormat="1" ht="14.25" hidden="1"/>
    <row r="958" customFormat="1" ht="14.25" hidden="1"/>
    <row r="959" customFormat="1" ht="14.25" hidden="1"/>
    <row r="960" customFormat="1" ht="14.25" hidden="1"/>
    <row r="961" customFormat="1" ht="14.25" hidden="1"/>
    <row r="962" customFormat="1" ht="14.25" hidden="1"/>
    <row r="963" customFormat="1" ht="14.25" hidden="1"/>
    <row r="964" customFormat="1" ht="14.25" hidden="1"/>
    <row r="965" customFormat="1" ht="14.25" hidden="1"/>
    <row r="966" customFormat="1" ht="14.25" hidden="1"/>
    <row r="967" customFormat="1" ht="14.25" hidden="1"/>
    <row r="968" customFormat="1" ht="14.25" hidden="1"/>
    <row r="969" customFormat="1" ht="14.25" hidden="1"/>
    <row r="970" customFormat="1" ht="14.25" hidden="1"/>
    <row r="971" customFormat="1" ht="14.25" hidden="1"/>
    <row r="972" customFormat="1" ht="14.25" hidden="1"/>
    <row r="973" customFormat="1" ht="14.25" hidden="1"/>
    <row r="974" customFormat="1" ht="14.25" hidden="1"/>
    <row r="975" customFormat="1" ht="14.25" hidden="1"/>
    <row r="976" customFormat="1" ht="14.25" hidden="1"/>
    <row r="977" customFormat="1" ht="14.25" hidden="1"/>
    <row r="978" customFormat="1" ht="14.25" hidden="1"/>
    <row r="979" customFormat="1" ht="14.25" hidden="1"/>
    <row r="980" customFormat="1" ht="14.25" hidden="1"/>
    <row r="981" customFormat="1" ht="14.25" hidden="1"/>
    <row r="982" customFormat="1" ht="14.25" hidden="1"/>
    <row r="983" customFormat="1" ht="14.25" hidden="1"/>
    <row r="984" customFormat="1" ht="14.25" hidden="1"/>
    <row r="985" customFormat="1" ht="14.25" hidden="1"/>
    <row r="986" customFormat="1" ht="14.25" hidden="1"/>
    <row r="987" customFormat="1" ht="14.25" hidden="1"/>
    <row r="988" customFormat="1" ht="14.25" hidden="1"/>
    <row r="989" customFormat="1" ht="14.25" hidden="1"/>
    <row r="990" customFormat="1" ht="14.25" hidden="1"/>
    <row r="991" customFormat="1" ht="14.25" hidden="1"/>
    <row r="992" customFormat="1" ht="14.25" hidden="1"/>
    <row r="993" customFormat="1" ht="14.25" hidden="1"/>
    <row r="994" customFormat="1" ht="14.25" hidden="1"/>
    <row r="995" customFormat="1" ht="14.25" hidden="1"/>
    <row r="996" customFormat="1" ht="14.25" hidden="1"/>
    <row r="997" customFormat="1" ht="14.25" hidden="1"/>
    <row r="998" customFormat="1" ht="14.25" hidden="1"/>
    <row r="999" customFormat="1" ht="14.25" hidden="1"/>
    <row r="1000" customFormat="1" ht="14.25" hidden="1"/>
    <row r="1001" customFormat="1" ht="14.25" hidden="1"/>
    <row r="1002" customFormat="1" ht="14.25" hidden="1"/>
    <row r="1003" customFormat="1" ht="14.25" hidden="1"/>
    <row r="1004" customFormat="1" ht="14.25" hidden="1"/>
    <row r="1005" customFormat="1" ht="14.25" hidden="1"/>
    <row r="1006" customFormat="1" ht="14.25" hidden="1"/>
    <row r="1007" customFormat="1" ht="14.25" hidden="1"/>
    <row r="1008" customFormat="1" ht="14.25" hidden="1"/>
    <row r="1009" customFormat="1" ht="14.25" hidden="1"/>
    <row r="1010" customFormat="1" ht="14.25" hidden="1"/>
    <row r="1011" customFormat="1" ht="14.25" hidden="1"/>
    <row r="1012" customFormat="1" ht="14.25" hidden="1"/>
    <row r="1013" customFormat="1" ht="14.25" hidden="1"/>
    <row r="1014" customFormat="1" ht="14.25" hidden="1"/>
    <row r="1015" customFormat="1" ht="14.25" hidden="1"/>
    <row r="1016" customFormat="1" ht="14.25" hidden="1"/>
    <row r="1017" customFormat="1" ht="14.25" hidden="1"/>
    <row r="1018" customFormat="1" ht="14.25" hidden="1"/>
    <row r="1019" customFormat="1" ht="14.25" hidden="1"/>
    <row r="1020" customFormat="1" ht="14.25" hidden="1"/>
    <row r="1021" customFormat="1" ht="14.25" hidden="1"/>
    <row r="1022" customFormat="1" ht="14.25" hidden="1"/>
    <row r="1023" customFormat="1" ht="14.25" hidden="1"/>
    <row r="1024" customFormat="1" ht="14.25" hidden="1"/>
    <row r="1025" customFormat="1" ht="14.25" hidden="1"/>
    <row r="1026" customFormat="1" ht="14.25" hidden="1"/>
    <row r="1027" customFormat="1" ht="14.25" hidden="1"/>
    <row r="1028" customFormat="1" ht="14.25" hidden="1"/>
    <row r="1029" customFormat="1" ht="14.25" hidden="1"/>
    <row r="1030" customFormat="1" ht="14.25" hidden="1"/>
    <row r="1031" customFormat="1" ht="14.25" hidden="1"/>
    <row r="1032" customFormat="1" ht="14.25" hidden="1"/>
    <row r="1033" customFormat="1" ht="14.25" hidden="1"/>
    <row r="1034" customFormat="1" ht="14.25" hidden="1"/>
    <row r="1035" customFormat="1" ht="14.25" hidden="1"/>
    <row r="1036" customFormat="1" ht="14.25" hidden="1"/>
    <row r="1037" customFormat="1" ht="14.25" hidden="1"/>
    <row r="1038" customFormat="1" ht="14.25" hidden="1"/>
    <row r="1039" customFormat="1" ht="14.25" hidden="1"/>
    <row r="1040" customFormat="1" ht="14.25" hidden="1"/>
    <row r="1041" customFormat="1" ht="14.25" hidden="1"/>
    <row r="1042" customFormat="1" ht="14.25" hidden="1"/>
    <row r="1043" customFormat="1" ht="14.25" hidden="1"/>
    <row r="1044" customFormat="1" ht="14.25" hidden="1"/>
    <row r="1045" customFormat="1" ht="14.25" hidden="1"/>
    <row r="1046" customFormat="1" ht="14.25" hidden="1"/>
    <row r="1047" customFormat="1" ht="14.25" hidden="1"/>
    <row r="1048" customFormat="1" ht="14.25" hidden="1"/>
    <row r="1049" customFormat="1" ht="14.25" hidden="1"/>
    <row r="1050" customFormat="1" ht="14.25" hidden="1"/>
    <row r="1051" customFormat="1" ht="14.25" hidden="1"/>
    <row r="1052" customFormat="1" ht="14.25" hidden="1"/>
    <row r="1053" customFormat="1" ht="14.25" hidden="1"/>
    <row r="1054" customFormat="1" ht="14.25" hidden="1"/>
    <row r="1055" customFormat="1" ht="14.25" hidden="1"/>
    <row r="1056" customFormat="1" ht="14.25" hidden="1"/>
    <row r="1057" customFormat="1" ht="14.25" hidden="1"/>
    <row r="1058" customFormat="1" ht="14.25" hidden="1"/>
    <row r="1059" customFormat="1" ht="14.25" hidden="1"/>
    <row r="1060" customFormat="1" ht="14.25" hidden="1"/>
    <row r="1061" customFormat="1" ht="14.25" hidden="1"/>
    <row r="1062" customFormat="1" ht="14.25" hidden="1"/>
    <row r="1063" customFormat="1" ht="14.25" hidden="1"/>
    <row r="1064" customFormat="1" ht="14.25" hidden="1"/>
    <row r="1065" customFormat="1" ht="14.25" hidden="1"/>
    <row r="1066" customFormat="1" ht="14.25" hidden="1"/>
    <row r="1067" customFormat="1" ht="14.25" hidden="1"/>
    <row r="1068" customFormat="1" ht="14.25" hidden="1"/>
    <row r="1069" customFormat="1" ht="14.25" hidden="1"/>
    <row r="1070" customFormat="1" ht="14.25" hidden="1"/>
    <row r="1071" customFormat="1" ht="14.25" hidden="1"/>
    <row r="1072" customFormat="1" ht="14.25" hidden="1"/>
    <row r="1073" customFormat="1" ht="14.25" hidden="1"/>
    <row r="1074" customFormat="1" ht="14.25" hidden="1"/>
    <row r="1075" customFormat="1" ht="14.25" hidden="1"/>
    <row r="1076" customFormat="1" ht="14.25" hidden="1"/>
    <row r="1077" customFormat="1" ht="14.25" hidden="1"/>
    <row r="1078" customFormat="1" ht="14.25" hidden="1"/>
    <row r="1079" customFormat="1" ht="14.25" hidden="1"/>
    <row r="1080" customFormat="1" ht="14.25" hidden="1"/>
    <row r="1081" customFormat="1" ht="14.25" hidden="1"/>
    <row r="1082" customFormat="1" ht="14.25" hidden="1"/>
    <row r="1083" customFormat="1" ht="14.25" hidden="1"/>
    <row r="1084" customFormat="1" ht="14.25" hidden="1"/>
    <row r="1085" customFormat="1" ht="14.25" hidden="1"/>
    <row r="1086" customFormat="1" ht="14.25" hidden="1"/>
    <row r="1087" customFormat="1" ht="14.25" hidden="1"/>
    <row r="1088" customFormat="1" ht="14.25" hidden="1"/>
    <row r="1089" customFormat="1" ht="14.25" hidden="1"/>
    <row r="1090" customFormat="1" ht="14.25" hidden="1"/>
    <row r="1091" customFormat="1" ht="14.25" hidden="1"/>
    <row r="1092" customFormat="1" ht="14.25" hidden="1"/>
    <row r="1093" customFormat="1" ht="14.25" hidden="1"/>
    <row r="1094" customFormat="1" ht="14.25" hidden="1"/>
    <row r="1095" customFormat="1" ht="14.25" hidden="1"/>
    <row r="1096" customFormat="1" ht="14.25" hidden="1"/>
    <row r="1097" customFormat="1" ht="14.25" hidden="1"/>
    <row r="1098" customFormat="1" ht="14.25" hidden="1"/>
    <row r="1099" customFormat="1" ht="14.25" hidden="1"/>
    <row r="1100" customFormat="1" ht="14.25" hidden="1"/>
    <row r="1101" customFormat="1" ht="14.25" hidden="1"/>
    <row r="1102" customFormat="1" ht="14.25" hidden="1"/>
    <row r="1103" customFormat="1" ht="14.25" hidden="1"/>
    <row r="1104" customFormat="1" ht="14.25" hidden="1"/>
    <row r="1105" customFormat="1" ht="14.25" hidden="1"/>
    <row r="1106" customFormat="1" ht="14.25" hidden="1"/>
    <row r="1107" customFormat="1" ht="14.25" hidden="1"/>
    <row r="1108" customFormat="1" ht="14.25" hidden="1"/>
    <row r="1109" customFormat="1" ht="14.25" hidden="1"/>
    <row r="1110" customFormat="1" ht="14.25" hidden="1"/>
    <row r="1111" customFormat="1" ht="14.25" hidden="1"/>
    <row r="1112" customFormat="1" ht="14.25" hidden="1"/>
    <row r="1113" customFormat="1" ht="14.25" hidden="1"/>
    <row r="1114" customFormat="1" ht="14.25" hidden="1"/>
    <row r="1115" customFormat="1" ht="14.25" hidden="1"/>
    <row r="1116" customFormat="1" ht="14.25" hidden="1"/>
    <row r="1117" customFormat="1" ht="14.25" hidden="1"/>
    <row r="1118" customFormat="1" ht="14.25" hidden="1"/>
    <row r="1119" customFormat="1" ht="14.25" hidden="1"/>
    <row r="1120" customFormat="1" ht="14.25" hidden="1"/>
    <row r="1121" customFormat="1" ht="14.25" hidden="1"/>
    <row r="1122" customFormat="1" ht="14.25" hidden="1"/>
    <row r="1123" customFormat="1" ht="14.25" hidden="1"/>
    <row r="1124" customFormat="1" ht="14.25" hidden="1"/>
    <row r="1125" customFormat="1" ht="14.25" hidden="1"/>
    <row r="1126" customFormat="1" ht="14.25" hidden="1"/>
    <row r="1127" customFormat="1" ht="14.25" hidden="1"/>
    <row r="1128" customFormat="1" ht="14.25" hidden="1"/>
    <row r="1129" customFormat="1" ht="14.25" hidden="1"/>
    <row r="1130" customFormat="1" ht="14.25" hidden="1"/>
    <row r="1131" customFormat="1" ht="14.25" hidden="1"/>
    <row r="1132" customFormat="1" ht="14.25" hidden="1"/>
    <row r="1133" customFormat="1" ht="14.25" hidden="1"/>
    <row r="1134" customFormat="1" ht="14.25" hidden="1"/>
    <row r="1135" customFormat="1" ht="14.25" hidden="1"/>
    <row r="1136" customFormat="1" ht="14.25" hidden="1"/>
    <row r="1137" customFormat="1" ht="14.25" hidden="1"/>
    <row r="1138" customFormat="1" ht="14.25" hidden="1"/>
    <row r="1139" customFormat="1" ht="14.25" hidden="1"/>
    <row r="1140" customFormat="1" ht="14.25" hidden="1"/>
    <row r="1141" customFormat="1" ht="14.25" hidden="1"/>
    <row r="1142" customFormat="1" ht="14.25" hidden="1"/>
    <row r="1143" customFormat="1" ht="14.25" hidden="1"/>
    <row r="1144" customFormat="1" ht="14.25" hidden="1"/>
    <row r="1145" customFormat="1" ht="14.25" hidden="1"/>
    <row r="1146" customFormat="1" ht="14.25" hidden="1"/>
    <row r="1147" customFormat="1" ht="14.25" hidden="1"/>
    <row r="1148" customFormat="1" ht="14.25" hidden="1"/>
    <row r="1149" customFormat="1" ht="14.25" hidden="1"/>
    <row r="1150" customFormat="1" ht="14.25" hidden="1"/>
    <row r="1151" customFormat="1" ht="14.25" hidden="1"/>
    <row r="1152" customFormat="1" ht="14.25" hidden="1"/>
    <row r="1153" customFormat="1" ht="14.25" hidden="1"/>
    <row r="1154" customFormat="1" ht="14.25" hidden="1"/>
    <row r="1155" customFormat="1" ht="14.25" hidden="1"/>
    <row r="1156" customFormat="1" ht="14.25" hidden="1"/>
    <row r="1157" customFormat="1" ht="14.25" hidden="1"/>
    <row r="1158" customFormat="1" ht="14.25" hidden="1"/>
    <row r="1159" customFormat="1" ht="14.25" hidden="1"/>
    <row r="1160" customFormat="1" ht="14.25" hidden="1"/>
    <row r="1161" customFormat="1" ht="14.25" hidden="1"/>
    <row r="1162" customFormat="1" ht="14.25" hidden="1"/>
    <row r="1163" customFormat="1" ht="14.25" hidden="1"/>
    <row r="1164" customFormat="1" ht="14.25" hidden="1"/>
    <row r="1165" customFormat="1" ht="14.25" hidden="1"/>
    <row r="1166" customFormat="1" ht="14.25" hidden="1"/>
    <row r="1167" customFormat="1" ht="14.25" hidden="1"/>
    <row r="1168" customFormat="1" ht="14.25" hidden="1"/>
    <row r="1169" customFormat="1" ht="14.25" hidden="1"/>
    <row r="1170" customFormat="1" ht="14.25" hidden="1"/>
    <row r="1171" customFormat="1" ht="14.25" hidden="1"/>
    <row r="1172" customFormat="1" ht="14.25" hidden="1"/>
    <row r="1173" customFormat="1" ht="14.25" hidden="1"/>
    <row r="1174" customFormat="1" ht="14.25" hidden="1"/>
    <row r="1175" customFormat="1" ht="14.25" hidden="1"/>
    <row r="1176" customFormat="1" ht="14.25" hidden="1"/>
    <row r="1177" customFormat="1" ht="14.25" hidden="1"/>
    <row r="1178" customFormat="1" ht="14.25" hidden="1"/>
    <row r="1179" customFormat="1" ht="14.25" hidden="1"/>
    <row r="1180" customFormat="1" ht="14.25" hidden="1"/>
    <row r="1181" customFormat="1" ht="14.25" hidden="1"/>
    <row r="1182" customFormat="1" ht="14.25" hidden="1"/>
    <row r="1183" customFormat="1" ht="14.25" hidden="1"/>
    <row r="1184" customFormat="1" ht="14.25" hidden="1"/>
    <row r="1185" customFormat="1" ht="14.25" hidden="1"/>
    <row r="1186" customFormat="1" ht="14.25" hidden="1"/>
    <row r="1187" customFormat="1" ht="14.25" hidden="1"/>
    <row r="1188" customFormat="1" ht="14.25" hidden="1"/>
    <row r="1189" customFormat="1" ht="14.25" hidden="1"/>
    <row r="1190" customFormat="1" ht="14.25" hidden="1"/>
    <row r="1191" customFormat="1" ht="14.25" hidden="1"/>
    <row r="1192" customFormat="1" ht="14.25" hidden="1"/>
    <row r="1193" customFormat="1" ht="14.25" hidden="1"/>
    <row r="1194" customFormat="1" ht="14.25" hidden="1"/>
    <row r="1195" customFormat="1" ht="14.25" hidden="1"/>
    <row r="1196" customFormat="1" ht="14.25" hidden="1"/>
    <row r="1197" customFormat="1" ht="14.25" hidden="1"/>
    <row r="1198" customFormat="1" ht="14.25" hidden="1"/>
    <row r="1199" customFormat="1" ht="14.25" hidden="1"/>
    <row r="1200" customFormat="1" ht="14.25" hidden="1"/>
    <row r="1201" customFormat="1" ht="14.25" hidden="1"/>
    <row r="1202" customFormat="1" ht="14.25" hidden="1"/>
    <row r="1203" customFormat="1" ht="14.25" hidden="1"/>
    <row r="1204" customFormat="1" ht="14.25" hidden="1"/>
    <row r="1205" customFormat="1" ht="14.25" hidden="1"/>
    <row r="1206" customFormat="1" ht="14.25" hidden="1"/>
    <row r="1207" customFormat="1" ht="14.25" hidden="1"/>
    <row r="1208" customFormat="1" ht="14.25" hidden="1"/>
    <row r="1209" customFormat="1" ht="14.25" hidden="1"/>
    <row r="1210" customFormat="1" ht="14.25" hidden="1"/>
    <row r="1211" customFormat="1" ht="14.25" hidden="1"/>
    <row r="1212" customFormat="1" ht="14.25" hidden="1"/>
    <row r="1213" customFormat="1" ht="14.25" hidden="1"/>
    <row r="1214" customFormat="1" ht="14.25" hidden="1"/>
    <row r="1215" customFormat="1" ht="14.25" hidden="1"/>
    <row r="1216" customFormat="1" ht="14.25" hidden="1"/>
    <row r="1217" customFormat="1" ht="14.25" hidden="1"/>
    <row r="1218" customFormat="1" ht="14.25" hidden="1"/>
    <row r="1219" customFormat="1" ht="14.25" hidden="1"/>
    <row r="1220" customFormat="1" ht="14.25" hidden="1"/>
    <row r="1221" customFormat="1" ht="14.25" hidden="1"/>
    <row r="1222" customFormat="1" ht="14.25" hidden="1"/>
    <row r="1223" customFormat="1" ht="14.25" hidden="1"/>
    <row r="1224" customFormat="1" ht="14.25" hidden="1"/>
    <row r="1225" customFormat="1" ht="14.25" hidden="1"/>
    <row r="1226" customFormat="1" ht="14.25" hidden="1"/>
    <row r="1227" customFormat="1" ht="14.25" hidden="1"/>
    <row r="1228" customFormat="1" ht="14.25" hidden="1"/>
    <row r="1229" customFormat="1" ht="14.25" hidden="1"/>
    <row r="1230" customFormat="1" ht="14.25" hidden="1"/>
    <row r="1231" customFormat="1" ht="14.25" hidden="1"/>
    <row r="1232" customFormat="1" ht="14.25" hidden="1"/>
    <row r="1233" customFormat="1" ht="14.25" hidden="1"/>
    <row r="1234" customFormat="1" ht="14.25" hidden="1"/>
    <row r="1235" customFormat="1" ht="14.25" hidden="1"/>
    <row r="1236" customFormat="1" ht="14.25" hidden="1"/>
    <row r="1237" customFormat="1" ht="14.25" hidden="1"/>
    <row r="1238" customFormat="1" ht="14.25" hidden="1"/>
    <row r="1239" customFormat="1" ht="14.25" hidden="1"/>
    <row r="1240" customFormat="1" ht="14.25" hidden="1"/>
    <row r="1241" customFormat="1" ht="14.25" hidden="1"/>
    <row r="1242" customFormat="1" ht="14.25" hidden="1"/>
    <row r="1243" customFormat="1" ht="14.25" hidden="1"/>
    <row r="1244" customFormat="1" ht="14.25" hidden="1"/>
    <row r="1245" customFormat="1" ht="14.25" hidden="1"/>
    <row r="1246" customFormat="1" ht="14.25" hidden="1"/>
    <row r="1247" customFormat="1" ht="14.25" hidden="1"/>
    <row r="1248" customFormat="1" ht="14.25" hidden="1"/>
    <row r="1249" customFormat="1" ht="14.25" hidden="1"/>
    <row r="1250" customFormat="1" ht="14.25" hidden="1"/>
    <row r="1251" customFormat="1" ht="14.25" hidden="1"/>
    <row r="1252" customFormat="1" ht="14.25" hidden="1"/>
    <row r="1253" customFormat="1" ht="14.25" hidden="1"/>
    <row r="1254" customFormat="1" ht="14.25" hidden="1"/>
    <row r="1255" customFormat="1" ht="14.25" hidden="1"/>
    <row r="1256" customFormat="1" ht="14.25" hidden="1"/>
    <row r="1257" customFormat="1" ht="14.25" hidden="1"/>
    <row r="1258" customFormat="1" ht="14.25" hidden="1"/>
    <row r="1259" customFormat="1" ht="14.25" hidden="1"/>
    <row r="1260" customFormat="1" ht="14.25" hidden="1"/>
    <row r="1261" customFormat="1" ht="14.25" hidden="1"/>
    <row r="1262" customFormat="1" ht="14.25" hidden="1"/>
    <row r="1263" customFormat="1" ht="14.25" hidden="1"/>
    <row r="1264" customFormat="1" ht="14.25" hidden="1"/>
    <row r="1265" customFormat="1" ht="14.25" hidden="1"/>
    <row r="1266" customFormat="1" ht="14.25" hidden="1"/>
    <row r="1267" customFormat="1" ht="14.25" hidden="1"/>
    <row r="1268" customFormat="1" ht="14.25" hidden="1"/>
    <row r="1269" customFormat="1" ht="14.25" hidden="1"/>
    <row r="1270" customFormat="1" ht="14.25" hidden="1"/>
    <row r="1271" customFormat="1" ht="14.25" hidden="1"/>
    <row r="1272" customFormat="1" ht="14.25" hidden="1"/>
    <row r="1273" customFormat="1" ht="14.25" hidden="1"/>
    <row r="1274" customFormat="1" ht="14.25" hidden="1"/>
    <row r="1275" customFormat="1" ht="14.25" hidden="1"/>
    <row r="1276" customFormat="1" ht="14.25" hidden="1"/>
    <row r="1277" customFormat="1" ht="14.25" hidden="1"/>
    <row r="1278" customFormat="1" ht="14.25" hidden="1"/>
    <row r="1279" customFormat="1" ht="14.25" hidden="1"/>
    <row r="1280" customFormat="1" ht="14.25" hidden="1"/>
    <row r="1281" customFormat="1" ht="14.25" hidden="1"/>
    <row r="1282" customFormat="1" ht="14.25" hidden="1"/>
    <row r="1283" customFormat="1" ht="14.25" hidden="1"/>
    <row r="1284" customFormat="1" ht="14.25" hidden="1"/>
    <row r="1285" customFormat="1" ht="14.25" hidden="1"/>
    <row r="1286" customFormat="1" ht="14.25" hidden="1"/>
    <row r="1287" customFormat="1" ht="14.25" hidden="1"/>
    <row r="1288" customFormat="1" ht="14.25" hidden="1"/>
    <row r="1289" customFormat="1" ht="14.25" hidden="1"/>
    <row r="1290" customFormat="1" ht="14.25" hidden="1"/>
    <row r="1291" customFormat="1" ht="14.25" hidden="1"/>
    <row r="1292" customFormat="1" ht="14.25" hidden="1"/>
    <row r="1293" customFormat="1" ht="14.25" hidden="1"/>
    <row r="1294" customFormat="1" ht="14.25" hidden="1"/>
    <row r="1295" customFormat="1" ht="14.25" hidden="1"/>
    <row r="1296" customFormat="1" ht="14.25" hidden="1"/>
    <row r="1297" customFormat="1" ht="14.25" hidden="1"/>
    <row r="1298" customFormat="1" ht="14.25" hidden="1"/>
    <row r="1299" customFormat="1" ht="14.25" hidden="1"/>
    <row r="1300" customFormat="1" ht="14.25" hidden="1"/>
    <row r="1301" customFormat="1" ht="14.25" hidden="1"/>
    <row r="1302" customFormat="1" ht="14.25" hidden="1"/>
    <row r="1303" customFormat="1" ht="14.25" hidden="1"/>
    <row r="1304" customFormat="1" ht="14.25" hidden="1"/>
    <row r="1305" customFormat="1" ht="14.25" hidden="1"/>
    <row r="1306" customFormat="1" ht="14.25" hidden="1"/>
    <row r="1307" customFormat="1" ht="14.25" hidden="1"/>
    <row r="1308" customFormat="1" ht="14.25" hidden="1"/>
    <row r="1309" customFormat="1" ht="14.25" hidden="1"/>
    <row r="1310" customFormat="1" ht="14.25" hidden="1"/>
    <row r="1311" customFormat="1" ht="14.25" hidden="1"/>
    <row r="1312" customFormat="1" ht="14.25" hidden="1"/>
    <row r="1313" customFormat="1" ht="14.25" hidden="1"/>
    <row r="1314" customFormat="1" ht="14.25" hidden="1"/>
    <row r="1315" customFormat="1" ht="14.25" hidden="1"/>
    <row r="1316" customFormat="1" ht="14.25" hidden="1"/>
    <row r="1317" customFormat="1" ht="14.25" hidden="1"/>
    <row r="1318" customFormat="1" ht="14.25" hidden="1"/>
    <row r="1319" customFormat="1" ht="14.25" hidden="1"/>
    <row r="1320" customFormat="1" ht="14.25" hidden="1"/>
    <row r="1321" customFormat="1" ht="14.25" hidden="1"/>
    <row r="1322" customFormat="1" ht="14.25" hidden="1"/>
    <row r="1323" customFormat="1" ht="14.25" hidden="1"/>
    <row r="1324" customFormat="1" ht="14.25" hidden="1"/>
    <row r="1325" customFormat="1" ht="14.25" hidden="1"/>
    <row r="1326" customFormat="1" ht="14.25" hidden="1"/>
    <row r="1327" customFormat="1" ht="14.25" hidden="1"/>
    <row r="1328" customFormat="1" ht="14.25" hidden="1"/>
    <row r="1329" customFormat="1" ht="14.25" hidden="1"/>
    <row r="1330" customFormat="1" ht="14.25" hidden="1"/>
    <row r="1331" customFormat="1" ht="14.25" hidden="1"/>
    <row r="1332" customFormat="1" ht="14.25" hidden="1"/>
    <row r="1333" customFormat="1" ht="14.25" hidden="1"/>
    <row r="1334" customFormat="1" ht="14.25" hidden="1"/>
    <row r="1335" customFormat="1" ht="14.25" hidden="1"/>
    <row r="1336" customFormat="1" ht="14.25" hidden="1"/>
    <row r="1337" customFormat="1" ht="14.25" hidden="1"/>
    <row r="1338" customFormat="1" ht="14.25" hidden="1"/>
    <row r="1339" customFormat="1" ht="14.25" hidden="1"/>
    <row r="1340" customFormat="1" ht="14.25" hidden="1"/>
    <row r="1341" customFormat="1" ht="14.25" hidden="1"/>
    <row r="1342" customFormat="1" ht="14.25" hidden="1"/>
    <row r="1343" customFormat="1" ht="14.25" hidden="1"/>
    <row r="1344" customFormat="1" ht="14.25" hidden="1"/>
    <row r="1345" customFormat="1" ht="14.25" hidden="1"/>
    <row r="1346" customFormat="1" ht="14.25" hidden="1"/>
    <row r="1347" customFormat="1" ht="14.25" hidden="1"/>
    <row r="1348" customFormat="1" ht="14.25" hidden="1"/>
    <row r="1349" customFormat="1" ht="14.25" hidden="1"/>
    <row r="1350" customFormat="1" ht="14.25" hidden="1"/>
    <row r="1351" customFormat="1" ht="14.25" hidden="1"/>
    <row r="1352" customFormat="1" ht="14.25" hidden="1"/>
    <row r="1353" customFormat="1" ht="14.25" hidden="1"/>
    <row r="1354" customFormat="1" ht="14.25" hidden="1"/>
    <row r="1355" customFormat="1" ht="14.25" hidden="1"/>
    <row r="1356" customFormat="1" ht="14.25" hidden="1"/>
    <row r="1357" customFormat="1" ht="14.25" hidden="1"/>
    <row r="1358" customFormat="1" ht="14.25" hidden="1"/>
    <row r="1359" customFormat="1" ht="14.25" hidden="1"/>
    <row r="1360" customFormat="1" ht="14.25" hidden="1"/>
    <row r="1361" customFormat="1" ht="14.25" hidden="1"/>
    <row r="1362" customFormat="1" ht="14.25" hidden="1"/>
    <row r="1363" customFormat="1" ht="14.25" hidden="1"/>
    <row r="1364" customFormat="1" ht="14.25" hidden="1"/>
    <row r="1365" customFormat="1" ht="14.25" hidden="1"/>
    <row r="1366" customFormat="1" ht="14.25" hidden="1"/>
    <row r="1367" customFormat="1" ht="14.25" hidden="1"/>
    <row r="1368" customFormat="1" ht="14.25" hidden="1"/>
    <row r="1369" customFormat="1" ht="14.25" hidden="1"/>
    <row r="1370" customFormat="1" ht="14.25" hidden="1"/>
    <row r="1371" customFormat="1" ht="14.25" hidden="1"/>
    <row r="1372" customFormat="1" ht="14.25" hidden="1"/>
    <row r="1373" customFormat="1" ht="14.25" hidden="1"/>
    <row r="1374" customFormat="1" ht="14.25" hidden="1"/>
    <row r="1375" customFormat="1" ht="14.25" hidden="1"/>
    <row r="1376" customFormat="1" ht="14.25" hidden="1"/>
    <row r="1377" customFormat="1" ht="14.25" hidden="1"/>
    <row r="1378" customFormat="1" ht="14.25" hidden="1"/>
    <row r="1379" customFormat="1" ht="14.25" hidden="1"/>
    <row r="1380" customFormat="1" ht="14.25" hidden="1"/>
    <row r="1381" customFormat="1" ht="14.25" hidden="1"/>
    <row r="1382" customFormat="1" ht="14.25" hidden="1"/>
    <row r="1383" customFormat="1" ht="14.25" hidden="1"/>
    <row r="1384" customFormat="1" ht="14.25" hidden="1"/>
    <row r="1385" customFormat="1" ht="14.25" hidden="1"/>
    <row r="1386" customFormat="1" ht="14.25" hidden="1"/>
    <row r="1387" customFormat="1" ht="14.25" hidden="1"/>
    <row r="1388" customFormat="1" ht="14.25" hidden="1"/>
    <row r="1389" customFormat="1" ht="14.25" hidden="1"/>
    <row r="1390" customFormat="1" ht="14.25" hidden="1"/>
    <row r="1391" customFormat="1" ht="14.25" hidden="1"/>
    <row r="1392" customFormat="1" ht="14.25" hidden="1"/>
    <row r="1393" customFormat="1" ht="14.25" hidden="1"/>
    <row r="1394" customFormat="1" ht="14.25" hidden="1"/>
    <row r="1395" customFormat="1" ht="14.25" hidden="1"/>
    <row r="1396" customFormat="1" ht="14.25" hidden="1"/>
    <row r="1397" customFormat="1" ht="14.25" hidden="1"/>
    <row r="1398" customFormat="1" ht="14.25" hidden="1"/>
    <row r="1399" customFormat="1" ht="14.25" hidden="1"/>
    <row r="1400" customFormat="1" ht="14.25" hidden="1"/>
    <row r="1401" customFormat="1" ht="14.25" hidden="1"/>
    <row r="1402" customFormat="1" ht="14.25" hidden="1"/>
    <row r="1403" customFormat="1" ht="14.25" hidden="1"/>
    <row r="1404" customFormat="1" ht="14.25" hidden="1"/>
    <row r="1405" customFormat="1" ht="14.25" hidden="1"/>
    <row r="1406" customFormat="1" ht="14.25" hidden="1"/>
    <row r="1407" customFormat="1" ht="14.25" hidden="1"/>
    <row r="1408" customFormat="1" ht="14.25" hidden="1"/>
    <row r="1409" customFormat="1" ht="14.25" hidden="1"/>
    <row r="1410" customFormat="1" ht="14.25" hidden="1"/>
    <row r="1411" customFormat="1" ht="14.25" hidden="1"/>
    <row r="1412" customFormat="1" ht="14.25" hidden="1"/>
    <row r="1413" customFormat="1" ht="14.25" hidden="1"/>
    <row r="1414" customFormat="1" ht="14.25" hidden="1"/>
    <row r="1415" customFormat="1" ht="14.25" hidden="1"/>
    <row r="1416" customFormat="1" ht="14.25" hidden="1"/>
    <row r="1417" customFormat="1" ht="14.25" hidden="1"/>
    <row r="1418" customFormat="1" ht="14.25" hidden="1"/>
    <row r="1419" customFormat="1" ht="14.25" hidden="1"/>
    <row r="1420" customFormat="1" ht="14.25" hidden="1"/>
    <row r="1421" customFormat="1" ht="14.25" hidden="1"/>
    <row r="1422" customFormat="1" ht="14.25" hidden="1"/>
    <row r="1423" customFormat="1" ht="14.25" hidden="1"/>
    <row r="1424" customFormat="1" ht="14.25" hidden="1"/>
    <row r="1425" customFormat="1" ht="14.25" hidden="1"/>
    <row r="1426" customFormat="1" ht="14.25" hidden="1"/>
    <row r="1427" customFormat="1" ht="14.25" hidden="1"/>
    <row r="1428" customFormat="1" ht="14.25" hidden="1"/>
    <row r="1429" customFormat="1" ht="14.25" hidden="1"/>
    <row r="1430" customFormat="1" ht="14.25" hidden="1"/>
    <row r="1431" customFormat="1" ht="14.25" hidden="1"/>
    <row r="1432" customFormat="1" ht="14.25" hidden="1"/>
    <row r="1433" customFormat="1" ht="14.25" hidden="1"/>
    <row r="1434" customFormat="1" ht="14.25" hidden="1"/>
    <row r="1435" customFormat="1" ht="14.25" hidden="1"/>
    <row r="1436" customFormat="1" ht="14.25" hidden="1"/>
    <row r="1437" customFormat="1" ht="14.25" hidden="1"/>
    <row r="1438" customFormat="1" ht="14.25" hidden="1"/>
    <row r="1439" customFormat="1" ht="14.25" hidden="1"/>
    <row r="1440" customFormat="1" ht="14.25" hidden="1"/>
    <row r="1441" customFormat="1" ht="14.25" hidden="1"/>
    <row r="1442" customFormat="1" ht="14.25" hidden="1"/>
    <row r="1443" customFormat="1" ht="14.25" hidden="1"/>
    <row r="1444" customFormat="1" ht="14.25" hidden="1"/>
    <row r="1445" customFormat="1" ht="14.25" hidden="1"/>
    <row r="1446" customFormat="1" ht="14.25" hidden="1"/>
    <row r="1447" customFormat="1" ht="14.25" hidden="1"/>
    <row r="1448" customFormat="1" ht="14.25" hidden="1"/>
    <row r="1449" customFormat="1" ht="14.25" hidden="1"/>
    <row r="1450" customFormat="1" ht="14.25" hidden="1"/>
    <row r="1451" customFormat="1" ht="14.25" hidden="1"/>
    <row r="1452" customFormat="1" ht="14.25" hidden="1"/>
    <row r="1453" customFormat="1" ht="14.25" hidden="1"/>
    <row r="1454" customFormat="1" ht="14.25" hidden="1"/>
    <row r="1455" customFormat="1" ht="14.25" hidden="1"/>
    <row r="1456" customFormat="1" ht="14.25" hidden="1"/>
    <row r="1457" spans="2:10" customFormat="1" ht="14.25" hidden="1"/>
    <row r="1458" spans="2:10" customFormat="1" ht="14.25" hidden="1"/>
    <row r="1459" spans="2:10" customFormat="1" ht="14.25" hidden="1"/>
    <row r="1460" spans="2:10" customFormat="1" ht="14.25" hidden="1"/>
    <row r="1461" spans="2:10" customFormat="1" ht="14.25" hidden="1"/>
    <row r="1462" spans="2:10" customFormat="1" ht="14.25" hidden="1"/>
    <row r="1463" spans="2:10" ht="14.25" hidden="1">
      <c r="B1463"/>
      <c r="C1463"/>
      <c r="D1463"/>
      <c r="E1463"/>
      <c r="F1463"/>
      <c r="G1463"/>
      <c r="H1463"/>
      <c r="I1463"/>
      <c r="J1463"/>
    </row>
    <row r="1464" spans="2:10" ht="14.25" hidden="1">
      <c r="B1464"/>
      <c r="C1464"/>
      <c r="D1464"/>
      <c r="E1464"/>
      <c r="F1464"/>
      <c r="G1464"/>
      <c r="H1464"/>
      <c r="I1464"/>
      <c r="J1464"/>
    </row>
    <row r="1465" spans="2:10" ht="14.25" hidden="1">
      <c r="B1465"/>
      <c r="C1465"/>
      <c r="D1465"/>
      <c r="E1465"/>
      <c r="F1465"/>
      <c r="G1465"/>
      <c r="H1465"/>
      <c r="I1465"/>
      <c r="J1465"/>
    </row>
    <row r="1466" spans="2:10" ht="14.25" hidden="1">
      <c r="B1466"/>
      <c r="C1466"/>
      <c r="D1466"/>
      <c r="E1466"/>
      <c r="F1466"/>
      <c r="G1466"/>
      <c r="H1466"/>
      <c r="I1466"/>
      <c r="J1466"/>
    </row>
    <row r="1467" spans="2:10" ht="14.25" hidden="1">
      <c r="B1467"/>
      <c r="C1467"/>
      <c r="D1467"/>
      <c r="E1467"/>
      <c r="F1467"/>
      <c r="G1467"/>
      <c r="H1467"/>
      <c r="I1467"/>
      <c r="J1467"/>
    </row>
    <row r="1468" spans="2:10" ht="14.25" hidden="1">
      <c r="B1468"/>
      <c r="C1468"/>
      <c r="D1468"/>
      <c r="E1468"/>
      <c r="F1468"/>
      <c r="G1468"/>
      <c r="H1468"/>
      <c r="I1468"/>
      <c r="J1468"/>
    </row>
    <row r="1469" spans="2:10" ht="14.25" hidden="1">
      <c r="B1469"/>
      <c r="C1469"/>
      <c r="D1469"/>
      <c r="E1469"/>
      <c r="F1469"/>
      <c r="G1469"/>
      <c r="H1469"/>
      <c r="I1469"/>
      <c r="J1469"/>
    </row>
    <row r="1470" spans="2:10" ht="14.25" hidden="1">
      <c r="B1470"/>
      <c r="C1470"/>
      <c r="D1470"/>
      <c r="E1470"/>
      <c r="F1470"/>
      <c r="G1470"/>
      <c r="H1470"/>
      <c r="I1470"/>
      <c r="J1470"/>
    </row>
    <row r="1471" spans="2:10" ht="14.25" hidden="1">
      <c r="B1471"/>
      <c r="C1471"/>
      <c r="D1471"/>
      <c r="E1471"/>
      <c r="F1471"/>
      <c r="G1471"/>
      <c r="H1471"/>
      <c r="I1471"/>
      <c r="J1471"/>
    </row>
    <row r="1472" spans="2:10" ht="14.25" hidden="1">
      <c r="B1472"/>
      <c r="C1472"/>
      <c r="D1472"/>
      <c r="E1472"/>
      <c r="F1472"/>
      <c r="G1472"/>
      <c r="H1472"/>
      <c r="I1472"/>
      <c r="J1472"/>
    </row>
  </sheetData>
  <sheetProtection sheet="1" formatCells="0" formatColumns="0" formatRows="0" insertColumns="0" insertRows="0" deleteColumns="0" deleteRows="0" autoFilter="0"/>
  <mergeCells count="3">
    <mergeCell ref="B130:G130"/>
    <mergeCell ref="B6:C6"/>
    <mergeCell ref="G6:H6"/>
  </mergeCells>
  <dataValidations count="2">
    <dataValidation showInputMessage="1" showErrorMessage="1" sqref="G2" xr:uid="{00000000-0002-0000-0500-000000000000}"/>
    <dataValidation type="decimal" operator="greaterThanOrEqual" allowBlank="1" showInputMessage="1" showErrorMessage="1" sqref="H12:I129" xr:uid="{00000000-0002-0000-0500-000001000000}">
      <formula1>0</formula1>
    </dataValidation>
  </dataValidations>
  <pageMargins left="0.7" right="0.7" top="0.75" bottom="0.75" header="0.3" footer="0.3"/>
  <pageSetup paperSize="9" scale="51"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Error choose element from list" xr:uid="{86F1A5D6-625A-4ED3-B647-5E92B56D0D9D}">
          <x14:formula1>
            <xm:f>Opslag!$B$2:$B$7</xm:f>
          </x14:formula1>
          <xm:sqref>E63:E129</xm:sqref>
        </x14:dataValidation>
        <x14:dataValidation type="list" allowBlank="1" showInputMessage="1" showErrorMessage="1" errorTitle="Error choose element from list" xr:uid="{26912345-B778-46AF-A272-CDFAFB1BA14A}">
          <x14:formula1>
            <xm:f>Opslag!$B$2:$B$8</xm:f>
          </x14:formula1>
          <xm:sqref>E12:E62</xm:sqref>
        </x14:dataValidation>
        <x14:dataValidation type="list" allowBlank="1" showInputMessage="1" showErrorMessage="1" xr:uid="{00000000-0002-0000-0500-000002000000}">
          <x14:formula1>
            <xm:f>Opslag!$A$2:$A$7</xm:f>
          </x14:formula1>
          <xm:sqref>B12:B129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182D-0949-44DD-9D57-5861CA853FAA}">
  <sheetPr codeName="Sheet3"/>
  <dimension ref="B1:D49"/>
  <sheetViews>
    <sheetView workbookViewId="0">
      <selection activeCell="C55" sqref="C55"/>
    </sheetView>
  </sheetViews>
  <sheetFormatPr defaultRowHeight="14.25"/>
  <cols>
    <col min="1" max="1" width="18.75" customWidth="1"/>
    <col min="2" max="2" width="23" customWidth="1"/>
    <col min="3" max="3" width="26" customWidth="1"/>
    <col min="4" max="4" width="29.25" customWidth="1"/>
    <col min="5" max="5" width="17.75" customWidth="1"/>
    <col min="6" max="6" width="17.375" customWidth="1"/>
    <col min="7" max="7" width="27.875" customWidth="1"/>
  </cols>
  <sheetData>
    <row r="1" spans="2:4">
      <c r="B1" t="s">
        <v>1370</v>
      </c>
    </row>
    <row r="3" spans="2:4">
      <c r="B3" t="s">
        <v>1374</v>
      </c>
    </row>
    <row r="4" spans="2:4">
      <c r="B4" t="s">
        <v>1367</v>
      </c>
      <c r="C4" t="s">
        <v>1368</v>
      </c>
      <c r="D4" t="s">
        <v>1369</v>
      </c>
    </row>
    <row r="5" spans="2:4">
      <c r="B5" t="s">
        <v>254</v>
      </c>
      <c r="C5">
        <v>56</v>
      </c>
      <c r="D5" t="s">
        <v>1371</v>
      </c>
    </row>
    <row r="6" spans="2:4">
      <c r="B6" t="s">
        <v>254</v>
      </c>
      <c r="C6">
        <v>546</v>
      </c>
      <c r="D6" t="s">
        <v>1371</v>
      </c>
    </row>
    <row r="7" spans="2:4">
      <c r="B7" t="s">
        <v>254</v>
      </c>
      <c r="C7">
        <v>786</v>
      </c>
      <c r="D7" t="s">
        <v>1371</v>
      </c>
    </row>
    <row r="8" spans="2:4">
      <c r="B8" t="s">
        <v>254</v>
      </c>
      <c r="C8">
        <v>1</v>
      </c>
      <c r="D8" t="s">
        <v>1371</v>
      </c>
    </row>
    <row r="9" spans="2:4">
      <c r="B9" t="s">
        <v>254</v>
      </c>
      <c r="C9">
        <v>865</v>
      </c>
      <c r="D9" t="s">
        <v>1371</v>
      </c>
    </row>
    <row r="10" spans="2:4">
      <c r="B10" t="s">
        <v>254</v>
      </c>
      <c r="C10">
        <v>23</v>
      </c>
      <c r="D10" t="s">
        <v>1371</v>
      </c>
    </row>
    <row r="11" spans="2:4">
      <c r="B11" t="s">
        <v>254</v>
      </c>
      <c r="C11">
        <v>5</v>
      </c>
      <c r="D11" t="s">
        <v>1371</v>
      </c>
    </row>
    <row r="12" spans="2:4">
      <c r="B12" t="s">
        <v>254</v>
      </c>
      <c r="C12">
        <v>4</v>
      </c>
    </row>
    <row r="13" spans="2:4">
      <c r="B13" t="s">
        <v>254</v>
      </c>
      <c r="C13">
        <v>65</v>
      </c>
    </row>
    <row r="14" spans="2:4">
      <c r="B14" t="s">
        <v>254</v>
      </c>
      <c r="C14">
        <v>54</v>
      </c>
    </row>
    <row r="15" spans="2:4">
      <c r="B15" t="s">
        <v>260</v>
      </c>
      <c r="C15">
        <v>4</v>
      </c>
      <c r="D15" t="s">
        <v>1371</v>
      </c>
    </row>
    <row r="16" spans="2:4">
      <c r="B16" t="s">
        <v>260</v>
      </c>
      <c r="C16">
        <v>66</v>
      </c>
      <c r="D16" t="s">
        <v>1371</v>
      </c>
    </row>
    <row r="17" spans="2:4">
      <c r="B17" t="s">
        <v>1372</v>
      </c>
      <c r="C17">
        <v>343</v>
      </c>
      <c r="D17" t="s">
        <v>1371</v>
      </c>
    </row>
    <row r="18" spans="2:4">
      <c r="B18" t="s">
        <v>1311</v>
      </c>
      <c r="C18">
        <v>19</v>
      </c>
    </row>
    <row r="19" spans="2:4">
      <c r="B19" t="s">
        <v>1311</v>
      </c>
      <c r="C19">
        <v>23</v>
      </c>
    </row>
    <row r="20" spans="2:4">
      <c r="B20" t="s">
        <v>1311</v>
      </c>
      <c r="C20">
        <v>122</v>
      </c>
    </row>
    <row r="21" spans="2:4">
      <c r="B21" t="s">
        <v>1311</v>
      </c>
      <c r="C21">
        <v>53</v>
      </c>
    </row>
    <row r="22" spans="2:4">
      <c r="B22" t="s">
        <v>1311</v>
      </c>
      <c r="C22">
        <v>1</v>
      </c>
    </row>
    <row r="28" spans="2:4" ht="15">
      <c r="B28" s="271"/>
      <c r="C28" s="272"/>
      <c r="D28" s="273"/>
    </row>
    <row r="29" spans="2:4">
      <c r="B29" s="274" t="s">
        <v>254</v>
      </c>
      <c r="C29" s="275">
        <v>56</v>
      </c>
      <c r="D29" s="276" t="s">
        <v>1371</v>
      </c>
    </row>
    <row r="30" spans="2:4">
      <c r="B30" s="277" t="s">
        <v>254</v>
      </c>
      <c r="C30" s="278">
        <v>546</v>
      </c>
      <c r="D30" s="279" t="s">
        <v>1371</v>
      </c>
    </row>
    <row r="31" spans="2:4">
      <c r="B31" s="274" t="s">
        <v>254</v>
      </c>
      <c r="C31" s="275">
        <v>786</v>
      </c>
      <c r="D31" s="276" t="s">
        <v>1371</v>
      </c>
    </row>
    <row r="32" spans="2:4">
      <c r="B32" s="277" t="s">
        <v>254</v>
      </c>
      <c r="C32" s="278">
        <v>1</v>
      </c>
      <c r="D32" s="279" t="s">
        <v>1371</v>
      </c>
    </row>
    <row r="33" spans="2:4">
      <c r="B33" s="274" t="s">
        <v>254</v>
      </c>
      <c r="C33" s="275">
        <v>865</v>
      </c>
      <c r="D33" s="276" t="s">
        <v>1371</v>
      </c>
    </row>
    <row r="34" spans="2:4">
      <c r="B34" s="277" t="s">
        <v>254</v>
      </c>
      <c r="C34" s="278">
        <v>23</v>
      </c>
      <c r="D34" s="279" t="s">
        <v>1371</v>
      </c>
    </row>
    <row r="35" spans="2:4">
      <c r="B35" s="274" t="s">
        <v>254</v>
      </c>
      <c r="C35" s="275">
        <v>5</v>
      </c>
      <c r="D35" s="276" t="s">
        <v>1371</v>
      </c>
    </row>
    <row r="36" spans="2:4">
      <c r="B36" s="277" t="s">
        <v>254</v>
      </c>
      <c r="C36" s="278">
        <v>4</v>
      </c>
      <c r="D36" s="279"/>
    </row>
    <row r="37" spans="2:4">
      <c r="B37" s="274" t="s">
        <v>254</v>
      </c>
      <c r="C37" s="275">
        <v>65</v>
      </c>
      <c r="D37" s="276"/>
    </row>
    <row r="38" spans="2:4">
      <c r="B38" s="277" t="s">
        <v>254</v>
      </c>
      <c r="C38" s="278">
        <v>54</v>
      </c>
      <c r="D38" s="279"/>
    </row>
    <row r="39" spans="2:4">
      <c r="B39" s="274" t="s">
        <v>254</v>
      </c>
      <c r="C39" s="275">
        <v>56</v>
      </c>
      <c r="D39" s="276" t="s">
        <v>1371</v>
      </c>
    </row>
    <row r="40" spans="2:4">
      <c r="B40" s="277" t="s">
        <v>1373</v>
      </c>
      <c r="C40" s="278">
        <v>546</v>
      </c>
      <c r="D40" s="279" t="s">
        <v>1371</v>
      </c>
    </row>
    <row r="41" spans="2:4">
      <c r="B41" s="274" t="s">
        <v>254</v>
      </c>
      <c r="C41" s="275">
        <v>786</v>
      </c>
      <c r="D41" s="276" t="s">
        <v>1371</v>
      </c>
    </row>
    <row r="42" spans="2:4">
      <c r="B42" s="277" t="s">
        <v>254</v>
      </c>
      <c r="C42" s="278">
        <v>1</v>
      </c>
      <c r="D42" s="279" t="s">
        <v>1371</v>
      </c>
    </row>
    <row r="43" spans="2:4">
      <c r="B43" s="274" t="s">
        <v>254</v>
      </c>
      <c r="C43" s="275">
        <v>865</v>
      </c>
      <c r="D43" s="276" t="s">
        <v>1371</v>
      </c>
    </row>
    <row r="44" spans="2:4">
      <c r="B44" s="277" t="s">
        <v>254</v>
      </c>
      <c r="C44" s="278">
        <v>23</v>
      </c>
      <c r="D44" s="279" t="s">
        <v>1371</v>
      </c>
    </row>
    <row r="45" spans="2:4">
      <c r="B45" s="274" t="s">
        <v>254</v>
      </c>
      <c r="C45" s="275">
        <v>5</v>
      </c>
      <c r="D45" s="276" t="s">
        <v>1371</v>
      </c>
    </row>
    <row r="46" spans="2:4">
      <c r="B46" s="277" t="s">
        <v>254</v>
      </c>
      <c r="C46" s="278">
        <v>4</v>
      </c>
      <c r="D46" s="279"/>
    </row>
    <row r="47" spans="2:4">
      <c r="B47" s="274" t="s">
        <v>254</v>
      </c>
      <c r="C47" s="275">
        <v>65</v>
      </c>
      <c r="D47" s="276"/>
    </row>
    <row r="48" spans="2:4">
      <c r="B48" s="277" t="s">
        <v>254</v>
      </c>
      <c r="C48" s="278">
        <v>54</v>
      </c>
      <c r="D48" s="279"/>
    </row>
    <row r="49" spans="2:4">
      <c r="B49" s="274" t="s">
        <v>1306</v>
      </c>
      <c r="C49" s="275">
        <v>1000</v>
      </c>
      <c r="D49" s="276"/>
    </row>
  </sheetData>
  <sheetProtection sheet="1" objects="1" scenarios="1"/>
  <phoneticPr fontId="37"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2">
    <pageSetUpPr fitToPage="1"/>
  </sheetPr>
  <dimension ref="A1:O607"/>
  <sheetViews>
    <sheetView workbookViewId="0">
      <pane xSplit="3" ySplit="1" topLeftCell="D110" activePane="bottomRight" state="frozen"/>
      <selection pane="topRight" activeCell="C6" sqref="C6"/>
      <selection pane="bottomLeft" activeCell="C6" sqref="C6"/>
      <selection pane="bottomRight" activeCell="C112" sqref="C112"/>
    </sheetView>
  </sheetViews>
  <sheetFormatPr defaultColWidth="9" defaultRowHeight="12.75"/>
  <cols>
    <col min="1" max="1" width="9" style="3"/>
    <col min="2" max="2" width="45" style="153" customWidth="1"/>
    <col min="3" max="3" width="48" style="153" customWidth="1"/>
    <col min="4" max="7" width="38.875" style="153" customWidth="1"/>
    <col min="8" max="8" width="24.875" style="3" customWidth="1"/>
    <col min="9" max="9" width="9" style="3"/>
    <col min="10" max="11" width="9" style="3" customWidth="1"/>
    <col min="12" max="16384" width="9" style="3"/>
  </cols>
  <sheetData>
    <row r="1" spans="1:15" s="4" customFormat="1" ht="51">
      <c r="A1" s="3">
        <f>ROW(B1)</f>
        <v>1</v>
      </c>
      <c r="B1" s="152" t="s">
        <v>26</v>
      </c>
      <c r="C1" s="152" t="s">
        <v>1</v>
      </c>
      <c r="D1" s="152" t="s">
        <v>27</v>
      </c>
      <c r="E1" s="152" t="s">
        <v>28</v>
      </c>
      <c r="F1" s="152" t="s">
        <v>29</v>
      </c>
      <c r="G1" s="152" t="s">
        <v>30</v>
      </c>
      <c r="H1" s="4" t="s">
        <v>31</v>
      </c>
      <c r="I1" s="4" t="s">
        <v>32</v>
      </c>
      <c r="J1" s="4" t="s">
        <v>33</v>
      </c>
      <c r="K1" s="4" t="s">
        <v>32</v>
      </c>
      <c r="L1" s="152" t="s">
        <v>34</v>
      </c>
      <c r="M1" s="4" t="s">
        <v>32</v>
      </c>
      <c r="N1" s="4" t="s">
        <v>35</v>
      </c>
      <c r="O1" s="4" t="s">
        <v>32</v>
      </c>
    </row>
    <row r="2" spans="1:15" ht="63.75">
      <c r="A2" s="3">
        <f t="shared" ref="A2:A70" si="0">ROW(B2)</f>
        <v>2</v>
      </c>
      <c r="B2" s="153" t="s">
        <v>36</v>
      </c>
      <c r="C2" s="153" t="s">
        <v>37</v>
      </c>
      <c r="D2" s="153" t="s">
        <v>38</v>
      </c>
      <c r="E2" s="153" t="s">
        <v>39</v>
      </c>
      <c r="F2" s="153" t="s">
        <v>40</v>
      </c>
      <c r="G2" s="153" t="s">
        <v>41</v>
      </c>
      <c r="H2" s="3" t="s">
        <v>42</v>
      </c>
      <c r="I2" s="3" t="str">
        <f>+IF(B2=H2,"Nej","JA!")</f>
        <v>JA!</v>
      </c>
      <c r="J2" s="3" t="s">
        <v>42</v>
      </c>
      <c r="K2" s="3" t="str">
        <f>+IF(B2=J2,"Nej","JA!")</f>
        <v>JA!</v>
      </c>
      <c r="L2" s="153" t="s">
        <v>42</v>
      </c>
      <c r="M2" s="3" t="str">
        <f>+IF(B2=L2,"Nej","JA!")</f>
        <v>JA!</v>
      </c>
      <c r="N2" s="3" t="s">
        <v>42</v>
      </c>
      <c r="O2" s="3" t="str">
        <f>+IF(B2=N2,"Nej","JA!")</f>
        <v>JA!</v>
      </c>
    </row>
    <row r="3" spans="1:15" ht="63.75">
      <c r="A3" s="3">
        <f t="shared" si="0"/>
        <v>3</v>
      </c>
      <c r="B3" s="154" t="s">
        <v>43</v>
      </c>
      <c r="C3" s="154" t="s">
        <v>44</v>
      </c>
      <c r="D3" s="153" t="s">
        <v>45</v>
      </c>
      <c r="E3" s="154" t="s">
        <v>46</v>
      </c>
      <c r="F3" s="153" t="s">
        <v>47</v>
      </c>
      <c r="G3" s="153" t="s">
        <v>48</v>
      </c>
      <c r="H3" s="5" t="s">
        <v>43</v>
      </c>
      <c r="I3" s="3" t="str">
        <f t="shared" ref="I3:I33" si="1">+IF(B3=H3,"Nej","JA!")</f>
        <v>Nej</v>
      </c>
      <c r="J3" s="5" t="s">
        <v>43</v>
      </c>
      <c r="K3" s="3" t="str">
        <f t="shared" ref="K3:K66" si="2">+IF(B3=J3,"Nej","JA!")</f>
        <v>Nej</v>
      </c>
      <c r="L3" s="154" t="s">
        <v>43</v>
      </c>
      <c r="M3" s="3" t="str">
        <f t="shared" ref="M3:M66" si="3">+IF(B3=L3,"Nej","JA!")</f>
        <v>Nej</v>
      </c>
      <c r="N3" s="3" t="s">
        <v>43</v>
      </c>
      <c r="O3" s="3" t="str">
        <f t="shared" ref="O3:O66" si="4">+IF(B3=N3,"Nej","JA!")</f>
        <v>Nej</v>
      </c>
    </row>
    <row r="4" spans="1:15" ht="102">
      <c r="A4" s="3">
        <f t="shared" si="0"/>
        <v>4</v>
      </c>
      <c r="B4" s="153" t="s">
        <v>49</v>
      </c>
      <c r="C4" s="153" t="s">
        <v>50</v>
      </c>
      <c r="D4" s="153" t="s">
        <v>51</v>
      </c>
      <c r="E4" s="153" t="s">
        <v>52</v>
      </c>
      <c r="F4" s="153" t="s">
        <v>53</v>
      </c>
      <c r="G4" s="153" t="s">
        <v>54</v>
      </c>
      <c r="H4" s="3" t="s">
        <v>49</v>
      </c>
      <c r="I4" s="3" t="str">
        <f t="shared" si="1"/>
        <v>Nej</v>
      </c>
      <c r="J4" s="3" t="s">
        <v>49</v>
      </c>
      <c r="K4" s="3" t="str">
        <f t="shared" si="2"/>
        <v>Nej</v>
      </c>
      <c r="L4" s="153" t="s">
        <v>49</v>
      </c>
      <c r="M4" s="3" t="str">
        <f t="shared" si="3"/>
        <v>Nej</v>
      </c>
      <c r="N4" s="3" t="s">
        <v>49</v>
      </c>
      <c r="O4" s="3" t="str">
        <f t="shared" si="4"/>
        <v>Nej</v>
      </c>
    </row>
    <row r="5" spans="1:15" ht="25.5">
      <c r="A5" s="3">
        <f t="shared" si="0"/>
        <v>5</v>
      </c>
      <c r="B5" s="153" t="s">
        <v>55</v>
      </c>
      <c r="C5" s="153" t="s">
        <v>56</v>
      </c>
      <c r="D5" s="153" t="s">
        <v>57</v>
      </c>
      <c r="E5" s="153" t="s">
        <v>58</v>
      </c>
      <c r="F5" s="153" t="s">
        <v>59</v>
      </c>
      <c r="G5" s="153" t="s">
        <v>60</v>
      </c>
      <c r="H5" s="3" t="s">
        <v>55</v>
      </c>
      <c r="I5" s="3" t="str">
        <f t="shared" si="1"/>
        <v>Nej</v>
      </c>
      <c r="J5" s="3" t="s">
        <v>55</v>
      </c>
      <c r="K5" s="3" t="str">
        <f t="shared" si="2"/>
        <v>Nej</v>
      </c>
      <c r="L5" s="153" t="s">
        <v>55</v>
      </c>
      <c r="M5" s="3" t="str">
        <f t="shared" si="3"/>
        <v>Nej</v>
      </c>
      <c r="N5" s="3" t="s">
        <v>55</v>
      </c>
      <c r="O5" s="3" t="str">
        <f t="shared" si="4"/>
        <v>Nej</v>
      </c>
    </row>
    <row r="6" spans="1:15">
      <c r="A6" s="3">
        <f t="shared" si="0"/>
        <v>6</v>
      </c>
      <c r="B6" s="153" t="s">
        <v>61</v>
      </c>
      <c r="C6" s="153" t="s">
        <v>62</v>
      </c>
      <c r="D6" s="153" t="s">
        <v>61</v>
      </c>
      <c r="E6" s="153" t="s">
        <v>63</v>
      </c>
      <c r="F6" s="153" t="s">
        <v>64</v>
      </c>
      <c r="G6" s="153" t="s">
        <v>65</v>
      </c>
      <c r="H6" s="3" t="s">
        <v>61</v>
      </c>
      <c r="I6" s="3" t="str">
        <f t="shared" si="1"/>
        <v>Nej</v>
      </c>
      <c r="J6" s="3" t="s">
        <v>61</v>
      </c>
      <c r="K6" s="3" t="str">
        <f t="shared" si="2"/>
        <v>Nej</v>
      </c>
      <c r="L6" s="153" t="s">
        <v>61</v>
      </c>
      <c r="M6" s="3" t="str">
        <f t="shared" si="3"/>
        <v>Nej</v>
      </c>
      <c r="N6" s="3" t="s">
        <v>61</v>
      </c>
      <c r="O6" s="3" t="str">
        <f t="shared" si="4"/>
        <v>Nej</v>
      </c>
    </row>
    <row r="7" spans="1:15">
      <c r="A7" s="3">
        <f t="shared" si="0"/>
        <v>7</v>
      </c>
      <c r="B7" s="153" t="s">
        <v>66</v>
      </c>
      <c r="C7" s="153" t="s">
        <v>67</v>
      </c>
      <c r="D7" s="153" t="s">
        <v>66</v>
      </c>
      <c r="E7" s="153" t="s">
        <v>66</v>
      </c>
      <c r="F7" s="153" t="s">
        <v>68</v>
      </c>
      <c r="G7" s="153" t="s">
        <v>69</v>
      </c>
      <c r="H7" s="3" t="s">
        <v>66</v>
      </c>
      <c r="I7" s="3" t="str">
        <f t="shared" si="1"/>
        <v>Nej</v>
      </c>
      <c r="J7" s="3" t="s">
        <v>66</v>
      </c>
      <c r="K7" s="3" t="str">
        <f t="shared" si="2"/>
        <v>Nej</v>
      </c>
      <c r="L7" s="153" t="s">
        <v>66</v>
      </c>
      <c r="M7" s="3" t="str">
        <f t="shared" si="3"/>
        <v>Nej</v>
      </c>
      <c r="N7" s="3" t="s">
        <v>66</v>
      </c>
      <c r="O7" s="3" t="str">
        <f t="shared" si="4"/>
        <v>Nej</v>
      </c>
    </row>
    <row r="8" spans="1:15" ht="76.5">
      <c r="A8" s="3">
        <f t="shared" si="0"/>
        <v>8</v>
      </c>
      <c r="B8" s="153" t="s">
        <v>70</v>
      </c>
      <c r="C8" s="153" t="s">
        <v>71</v>
      </c>
      <c r="D8" s="153" t="s">
        <v>72</v>
      </c>
      <c r="E8" s="153" t="s">
        <v>73</v>
      </c>
      <c r="F8" s="153" t="s">
        <v>74</v>
      </c>
      <c r="G8" s="153" t="s">
        <v>75</v>
      </c>
      <c r="H8" s="3" t="s">
        <v>70</v>
      </c>
      <c r="I8" s="3" t="str">
        <f t="shared" si="1"/>
        <v>Nej</v>
      </c>
      <c r="J8" s="3" t="s">
        <v>70</v>
      </c>
      <c r="K8" s="3" t="str">
        <f t="shared" si="2"/>
        <v>Nej</v>
      </c>
      <c r="L8" s="153" t="s">
        <v>70</v>
      </c>
      <c r="M8" s="3" t="str">
        <f t="shared" si="3"/>
        <v>Nej</v>
      </c>
      <c r="N8" s="3" t="s">
        <v>70</v>
      </c>
      <c r="O8" s="3" t="str">
        <f t="shared" si="4"/>
        <v>Nej</v>
      </c>
    </row>
    <row r="9" spans="1:15" ht="38.25">
      <c r="A9" s="3">
        <f t="shared" si="0"/>
        <v>9</v>
      </c>
      <c r="B9" s="155" t="s">
        <v>76</v>
      </c>
      <c r="C9" s="155" t="s">
        <v>77</v>
      </c>
      <c r="F9" s="153" t="s">
        <v>78</v>
      </c>
      <c r="G9" s="153" t="s">
        <v>79</v>
      </c>
      <c r="H9" s="8" t="s">
        <v>76</v>
      </c>
      <c r="I9" s="3" t="str">
        <f t="shared" si="1"/>
        <v>Nej</v>
      </c>
      <c r="J9" s="8" t="s">
        <v>76</v>
      </c>
      <c r="K9" s="3" t="str">
        <f t="shared" si="2"/>
        <v>Nej</v>
      </c>
      <c r="L9" s="155" t="s">
        <v>76</v>
      </c>
      <c r="M9" s="3" t="str">
        <f t="shared" si="3"/>
        <v>Nej</v>
      </c>
      <c r="N9" s="3" t="s">
        <v>76</v>
      </c>
      <c r="O9" s="3" t="str">
        <f t="shared" si="4"/>
        <v>Nej</v>
      </c>
    </row>
    <row r="10" spans="1:15" ht="89.25">
      <c r="A10" s="3">
        <f t="shared" si="0"/>
        <v>10</v>
      </c>
      <c r="B10" s="153" t="s">
        <v>80</v>
      </c>
      <c r="C10" s="153" t="s">
        <v>1380</v>
      </c>
      <c r="D10" s="153" t="s">
        <v>81</v>
      </c>
      <c r="E10" s="153" t="s">
        <v>82</v>
      </c>
      <c r="F10" s="153" t="s">
        <v>83</v>
      </c>
      <c r="G10" s="153" t="s">
        <v>84</v>
      </c>
      <c r="H10" s="3" t="s">
        <v>85</v>
      </c>
      <c r="I10" s="3" t="str">
        <f t="shared" si="1"/>
        <v>JA!</v>
      </c>
      <c r="J10" s="3" t="s">
        <v>80</v>
      </c>
      <c r="K10" s="3" t="str">
        <f t="shared" si="2"/>
        <v>Nej</v>
      </c>
      <c r="L10" s="153" t="s">
        <v>80</v>
      </c>
      <c r="M10" s="3" t="str">
        <f t="shared" si="3"/>
        <v>Nej</v>
      </c>
      <c r="N10" s="3" t="s">
        <v>80</v>
      </c>
      <c r="O10" s="3" t="str">
        <f t="shared" si="4"/>
        <v>Nej</v>
      </c>
    </row>
    <row r="11" spans="1:15" ht="89.25">
      <c r="A11" s="3">
        <f t="shared" si="0"/>
        <v>11</v>
      </c>
      <c r="B11" s="153" t="s">
        <v>86</v>
      </c>
      <c r="C11" s="153" t="s">
        <v>87</v>
      </c>
      <c r="D11" s="153" t="s">
        <v>88</v>
      </c>
      <c r="E11" s="153" t="s">
        <v>89</v>
      </c>
      <c r="F11" s="153" t="s">
        <v>90</v>
      </c>
      <c r="G11" s="153" t="s">
        <v>91</v>
      </c>
      <c r="H11" s="3" t="s">
        <v>92</v>
      </c>
      <c r="I11" s="3" t="str">
        <f t="shared" si="1"/>
        <v>JA!</v>
      </c>
      <c r="J11" s="3" t="s">
        <v>86</v>
      </c>
      <c r="K11" s="3" t="str">
        <f t="shared" si="2"/>
        <v>Nej</v>
      </c>
      <c r="L11" s="153" t="s">
        <v>86</v>
      </c>
      <c r="M11" s="3" t="str">
        <f t="shared" si="3"/>
        <v>Nej</v>
      </c>
      <c r="N11" s="3" t="s">
        <v>86</v>
      </c>
      <c r="O11" s="3" t="str">
        <f t="shared" si="4"/>
        <v>Nej</v>
      </c>
    </row>
    <row r="12" spans="1:15" ht="25.5">
      <c r="A12" s="3">
        <f t="shared" si="0"/>
        <v>12</v>
      </c>
      <c r="B12" s="153" t="s">
        <v>93</v>
      </c>
      <c r="C12" s="153" t="s">
        <v>94</v>
      </c>
      <c r="D12" s="153" t="s">
        <v>95</v>
      </c>
      <c r="E12" s="153" t="s">
        <v>96</v>
      </c>
      <c r="F12" s="153" t="s">
        <v>97</v>
      </c>
      <c r="G12" s="153" t="s">
        <v>98</v>
      </c>
      <c r="H12" s="3" t="s">
        <v>93</v>
      </c>
      <c r="I12" s="3" t="str">
        <f t="shared" si="1"/>
        <v>Nej</v>
      </c>
      <c r="J12" s="3" t="s">
        <v>93</v>
      </c>
      <c r="K12" s="3" t="str">
        <f t="shared" si="2"/>
        <v>Nej</v>
      </c>
      <c r="L12" s="153" t="s">
        <v>93</v>
      </c>
      <c r="M12" s="3" t="str">
        <f t="shared" si="3"/>
        <v>Nej</v>
      </c>
      <c r="N12" s="3" t="s">
        <v>93</v>
      </c>
      <c r="O12" s="3" t="str">
        <f t="shared" si="4"/>
        <v>Nej</v>
      </c>
    </row>
    <row r="13" spans="1:15" ht="76.5">
      <c r="A13" s="3">
        <f t="shared" si="0"/>
        <v>13</v>
      </c>
      <c r="B13" s="153" t="s">
        <v>99</v>
      </c>
      <c r="C13" s="153" t="s">
        <v>100</v>
      </c>
      <c r="D13" s="153" t="s">
        <v>101</v>
      </c>
      <c r="E13" s="153" t="s">
        <v>102</v>
      </c>
      <c r="F13" s="153" t="s">
        <v>103</v>
      </c>
      <c r="G13" s="153" t="s">
        <v>104</v>
      </c>
      <c r="H13" s="3" t="s">
        <v>99</v>
      </c>
      <c r="I13" s="3" t="str">
        <f t="shared" si="1"/>
        <v>Nej</v>
      </c>
      <c r="J13" s="3" t="s">
        <v>99</v>
      </c>
      <c r="K13" s="3" t="str">
        <f t="shared" si="2"/>
        <v>Nej</v>
      </c>
      <c r="L13" s="153" t="s">
        <v>99</v>
      </c>
      <c r="M13" s="3" t="str">
        <f t="shared" si="3"/>
        <v>Nej</v>
      </c>
      <c r="N13" s="3" t="s">
        <v>99</v>
      </c>
      <c r="O13" s="3" t="str">
        <f t="shared" si="4"/>
        <v>Nej</v>
      </c>
    </row>
    <row r="14" spans="1:15" ht="38.25">
      <c r="A14" s="3">
        <f t="shared" si="0"/>
        <v>14</v>
      </c>
      <c r="B14" s="153" t="s">
        <v>105</v>
      </c>
      <c r="C14" s="153" t="s">
        <v>106</v>
      </c>
      <c r="D14" s="153" t="s">
        <v>107</v>
      </c>
      <c r="E14" s="153" t="s">
        <v>108</v>
      </c>
      <c r="F14" s="153" t="s">
        <v>109</v>
      </c>
      <c r="G14" s="153" t="s">
        <v>110</v>
      </c>
      <c r="H14" s="3" t="s">
        <v>105</v>
      </c>
      <c r="I14" s="3" t="str">
        <f t="shared" si="1"/>
        <v>Nej</v>
      </c>
      <c r="J14" s="3" t="s">
        <v>105</v>
      </c>
      <c r="K14" s="3" t="str">
        <f t="shared" si="2"/>
        <v>Nej</v>
      </c>
      <c r="L14" s="153" t="s">
        <v>105</v>
      </c>
      <c r="M14" s="3" t="str">
        <f t="shared" si="3"/>
        <v>Nej</v>
      </c>
      <c r="N14" s="3" t="s">
        <v>105</v>
      </c>
      <c r="O14" s="3" t="str">
        <f t="shared" si="4"/>
        <v>Nej</v>
      </c>
    </row>
    <row r="15" spans="1:15">
      <c r="A15" s="3">
        <f t="shared" si="0"/>
        <v>15</v>
      </c>
      <c r="B15" s="153" t="s">
        <v>111</v>
      </c>
      <c r="C15" s="153" t="s">
        <v>112</v>
      </c>
      <c r="D15" s="153" t="s">
        <v>113</v>
      </c>
      <c r="E15" s="153" t="s">
        <v>114</v>
      </c>
      <c r="F15" s="153" t="s">
        <v>115</v>
      </c>
      <c r="G15" s="153" t="s">
        <v>116</v>
      </c>
      <c r="H15" s="3" t="s">
        <v>117</v>
      </c>
      <c r="I15" s="3" t="str">
        <f t="shared" si="1"/>
        <v>JA!</v>
      </c>
      <c r="J15" s="3" t="s">
        <v>117</v>
      </c>
      <c r="K15" s="3" t="str">
        <f t="shared" si="2"/>
        <v>JA!</v>
      </c>
      <c r="L15" s="153" t="s">
        <v>117</v>
      </c>
      <c r="M15" s="3" t="str">
        <f t="shared" si="3"/>
        <v>JA!</v>
      </c>
      <c r="N15" s="3" t="s">
        <v>117</v>
      </c>
      <c r="O15" s="3" t="str">
        <f t="shared" si="4"/>
        <v>JA!</v>
      </c>
    </row>
    <row r="16" spans="1:15" ht="89.25">
      <c r="A16" s="3">
        <f t="shared" si="0"/>
        <v>16</v>
      </c>
      <c r="B16" s="153" t="s">
        <v>118</v>
      </c>
      <c r="C16" s="153" t="s">
        <v>119</v>
      </c>
      <c r="D16" s="153" t="s">
        <v>120</v>
      </c>
      <c r="E16" s="153" t="s">
        <v>121</v>
      </c>
      <c r="F16" s="153" t="s">
        <v>122</v>
      </c>
      <c r="G16" s="153" t="s">
        <v>123</v>
      </c>
      <c r="H16" s="3" t="s">
        <v>124</v>
      </c>
      <c r="I16" s="3" t="str">
        <f t="shared" si="1"/>
        <v>JA!</v>
      </c>
      <c r="J16" s="3" t="s">
        <v>118</v>
      </c>
      <c r="K16" s="3" t="str">
        <f t="shared" si="2"/>
        <v>Nej</v>
      </c>
      <c r="L16" s="153" t="s">
        <v>118</v>
      </c>
      <c r="M16" s="3" t="str">
        <f t="shared" si="3"/>
        <v>Nej</v>
      </c>
      <c r="N16" s="3" t="s">
        <v>118</v>
      </c>
      <c r="O16" s="3" t="str">
        <f t="shared" si="4"/>
        <v>Nej</v>
      </c>
    </row>
    <row r="17" spans="1:15" ht="102">
      <c r="A17" s="3">
        <f t="shared" si="0"/>
        <v>17</v>
      </c>
      <c r="B17" s="153" t="s">
        <v>125</v>
      </c>
      <c r="C17" s="153" t="s">
        <v>126</v>
      </c>
      <c r="D17" s="153" t="s">
        <v>127</v>
      </c>
      <c r="E17" s="153" t="s">
        <v>128</v>
      </c>
      <c r="F17" s="153" t="s">
        <v>129</v>
      </c>
      <c r="G17" s="153" t="s">
        <v>130</v>
      </c>
      <c r="H17" s="3" t="s">
        <v>131</v>
      </c>
      <c r="I17" s="3" t="str">
        <f t="shared" si="1"/>
        <v>JA!</v>
      </c>
      <c r="J17" s="3" t="s">
        <v>125</v>
      </c>
      <c r="K17" s="3" t="str">
        <f t="shared" si="2"/>
        <v>Nej</v>
      </c>
      <c r="L17" s="153" t="s">
        <v>125</v>
      </c>
      <c r="M17" s="3" t="str">
        <f t="shared" si="3"/>
        <v>Nej</v>
      </c>
      <c r="N17" s="3" t="s">
        <v>125</v>
      </c>
      <c r="O17" s="3" t="str">
        <f t="shared" si="4"/>
        <v>Nej</v>
      </c>
    </row>
    <row r="18" spans="1:15" ht="63.75">
      <c r="A18" s="6">
        <f t="shared" si="0"/>
        <v>18</v>
      </c>
      <c r="B18" s="153" t="s">
        <v>132</v>
      </c>
      <c r="C18" s="153" t="s">
        <v>133</v>
      </c>
      <c r="D18" s="153" t="s">
        <v>134</v>
      </c>
      <c r="E18" s="153" t="s">
        <v>135</v>
      </c>
      <c r="F18" s="153" t="s">
        <v>136</v>
      </c>
      <c r="G18" s="153" t="s">
        <v>137</v>
      </c>
      <c r="H18" s="3" t="s">
        <v>132</v>
      </c>
      <c r="I18" s="3" t="str">
        <f t="shared" si="1"/>
        <v>Nej</v>
      </c>
      <c r="J18" s="3" t="s">
        <v>132</v>
      </c>
      <c r="K18" s="3" t="str">
        <f t="shared" si="2"/>
        <v>Nej</v>
      </c>
      <c r="L18" s="153" t="s">
        <v>132</v>
      </c>
      <c r="M18" s="3" t="str">
        <f t="shared" si="3"/>
        <v>Nej</v>
      </c>
      <c r="N18" s="3" t="s">
        <v>132</v>
      </c>
      <c r="O18" s="3" t="str">
        <f t="shared" si="4"/>
        <v>Nej</v>
      </c>
    </row>
    <row r="19" spans="1:15">
      <c r="A19" s="6">
        <f t="shared" si="0"/>
        <v>19</v>
      </c>
      <c r="B19" s="153" t="s">
        <v>138</v>
      </c>
      <c r="C19" s="153" t="s">
        <v>138</v>
      </c>
      <c r="D19" s="153" t="s">
        <v>139</v>
      </c>
      <c r="E19" s="153" t="s">
        <v>140</v>
      </c>
      <c r="F19" s="153" t="s">
        <v>141</v>
      </c>
      <c r="G19" s="153" t="s">
        <v>142</v>
      </c>
      <c r="H19" s="3" t="s">
        <v>138</v>
      </c>
      <c r="I19" s="3" t="str">
        <f t="shared" si="1"/>
        <v>Nej</v>
      </c>
      <c r="J19" s="3" t="s">
        <v>138</v>
      </c>
      <c r="K19" s="3" t="str">
        <f t="shared" si="2"/>
        <v>Nej</v>
      </c>
      <c r="L19" s="153" t="s">
        <v>138</v>
      </c>
      <c r="M19" s="3" t="str">
        <f t="shared" si="3"/>
        <v>Nej</v>
      </c>
      <c r="N19" s="3" t="s">
        <v>138</v>
      </c>
      <c r="O19" s="3" t="str">
        <f t="shared" si="4"/>
        <v>Nej</v>
      </c>
    </row>
    <row r="20" spans="1:15" ht="51">
      <c r="A20" s="6">
        <f t="shared" si="0"/>
        <v>20</v>
      </c>
      <c r="B20" s="153" t="s">
        <v>143</v>
      </c>
      <c r="C20" s="153" t="s">
        <v>144</v>
      </c>
      <c r="D20" s="153" t="s">
        <v>145</v>
      </c>
      <c r="E20" s="153" t="s">
        <v>146</v>
      </c>
      <c r="F20" s="153" t="s">
        <v>147</v>
      </c>
      <c r="G20" s="153" t="s">
        <v>148</v>
      </c>
      <c r="H20" s="3" t="s">
        <v>143</v>
      </c>
      <c r="I20" s="3" t="str">
        <f t="shared" si="1"/>
        <v>Nej</v>
      </c>
      <c r="J20" s="3" t="s">
        <v>143</v>
      </c>
      <c r="K20" s="3" t="str">
        <f t="shared" si="2"/>
        <v>Nej</v>
      </c>
      <c r="L20" s="153" t="s">
        <v>143</v>
      </c>
      <c r="M20" s="3" t="str">
        <f t="shared" si="3"/>
        <v>Nej</v>
      </c>
      <c r="N20" s="3" t="s">
        <v>143</v>
      </c>
      <c r="O20" s="3" t="str">
        <f t="shared" si="4"/>
        <v>Nej</v>
      </c>
    </row>
    <row r="21" spans="1:15">
      <c r="A21" s="6">
        <f t="shared" si="0"/>
        <v>21</v>
      </c>
      <c r="B21" s="153" t="s">
        <v>149</v>
      </c>
      <c r="C21" s="153" t="s">
        <v>150</v>
      </c>
      <c r="D21" s="153" t="s">
        <v>23</v>
      </c>
      <c r="E21" s="153" t="s">
        <v>151</v>
      </c>
      <c r="F21" s="153" t="s">
        <v>23</v>
      </c>
      <c r="G21" s="153" t="s">
        <v>152</v>
      </c>
      <c r="H21" s="3" t="s">
        <v>149</v>
      </c>
      <c r="I21" s="3" t="str">
        <f t="shared" si="1"/>
        <v>Nej</v>
      </c>
      <c r="J21" s="3" t="s">
        <v>149</v>
      </c>
      <c r="K21" s="3" t="str">
        <f t="shared" si="2"/>
        <v>Nej</v>
      </c>
      <c r="L21" s="153" t="s">
        <v>149</v>
      </c>
      <c r="M21" s="3" t="str">
        <f t="shared" si="3"/>
        <v>Nej</v>
      </c>
      <c r="N21" s="3" t="s">
        <v>149</v>
      </c>
      <c r="O21" s="3" t="str">
        <f t="shared" si="4"/>
        <v>Nej</v>
      </c>
    </row>
    <row r="22" spans="1:15">
      <c r="A22" s="6">
        <f t="shared" si="0"/>
        <v>22</v>
      </c>
      <c r="B22" s="153" t="s">
        <v>153</v>
      </c>
      <c r="C22" s="153" t="s">
        <v>154</v>
      </c>
      <c r="D22" s="153" t="s">
        <v>153</v>
      </c>
      <c r="E22" s="153" t="s">
        <v>155</v>
      </c>
      <c r="F22" s="153" t="s">
        <v>156</v>
      </c>
      <c r="G22" s="153" t="s">
        <v>157</v>
      </c>
      <c r="H22" s="3" t="s">
        <v>158</v>
      </c>
      <c r="I22" s="3" t="str">
        <f t="shared" si="1"/>
        <v>JA!</v>
      </c>
      <c r="J22" s="3" t="s">
        <v>153</v>
      </c>
      <c r="K22" s="3" t="str">
        <f t="shared" si="2"/>
        <v>Nej</v>
      </c>
      <c r="L22" s="153" t="s">
        <v>153</v>
      </c>
      <c r="M22" s="3" t="str">
        <f t="shared" si="3"/>
        <v>Nej</v>
      </c>
      <c r="N22" s="3" t="s">
        <v>153</v>
      </c>
      <c r="O22" s="3" t="str">
        <f t="shared" si="4"/>
        <v>Nej</v>
      </c>
    </row>
    <row r="23" spans="1:15" ht="51">
      <c r="A23" s="3">
        <f t="shared" si="0"/>
        <v>23</v>
      </c>
      <c r="B23" s="153" t="s">
        <v>159</v>
      </c>
      <c r="C23" s="153" t="s">
        <v>160</v>
      </c>
      <c r="D23" s="153" t="s">
        <v>161</v>
      </c>
      <c r="E23" s="153" t="s">
        <v>162</v>
      </c>
      <c r="F23" s="153" t="s">
        <v>163</v>
      </c>
      <c r="G23" s="153" t="s">
        <v>164</v>
      </c>
      <c r="H23" s="3" t="s">
        <v>159</v>
      </c>
      <c r="I23" s="3" t="str">
        <f t="shared" si="1"/>
        <v>Nej</v>
      </c>
      <c r="J23" s="3" t="s">
        <v>159</v>
      </c>
      <c r="K23" s="3" t="str">
        <f t="shared" si="2"/>
        <v>Nej</v>
      </c>
      <c r="L23" s="153" t="s">
        <v>159</v>
      </c>
      <c r="M23" s="3" t="str">
        <f t="shared" si="3"/>
        <v>Nej</v>
      </c>
      <c r="N23" s="3" t="s">
        <v>159</v>
      </c>
      <c r="O23" s="3" t="str">
        <f t="shared" si="4"/>
        <v>Nej</v>
      </c>
    </row>
    <row r="24" spans="1:15" ht="38.25">
      <c r="A24" s="3">
        <f t="shared" si="0"/>
        <v>24</v>
      </c>
      <c r="B24" s="153" t="s">
        <v>165</v>
      </c>
      <c r="C24" s="153" t="s">
        <v>166</v>
      </c>
      <c r="D24" s="153" t="s">
        <v>167</v>
      </c>
      <c r="E24" s="153" t="s">
        <v>168</v>
      </c>
      <c r="F24" s="153" t="s">
        <v>169</v>
      </c>
      <c r="G24" s="153" t="s">
        <v>170</v>
      </c>
      <c r="H24" s="3" t="s">
        <v>165</v>
      </c>
      <c r="I24" s="3" t="str">
        <f t="shared" si="1"/>
        <v>Nej</v>
      </c>
      <c r="J24" s="3" t="s">
        <v>165</v>
      </c>
      <c r="K24" s="3" t="str">
        <f t="shared" si="2"/>
        <v>Nej</v>
      </c>
      <c r="L24" s="153" t="s">
        <v>165</v>
      </c>
      <c r="M24" s="3" t="str">
        <f t="shared" si="3"/>
        <v>Nej</v>
      </c>
      <c r="N24" s="3" t="s">
        <v>165</v>
      </c>
      <c r="O24" s="3" t="str">
        <f t="shared" si="4"/>
        <v>Nej</v>
      </c>
    </row>
    <row r="25" spans="1:15">
      <c r="A25" s="3">
        <f t="shared" si="0"/>
        <v>25</v>
      </c>
      <c r="B25" s="153" t="s">
        <v>171</v>
      </c>
      <c r="C25" s="153" t="s">
        <v>172</v>
      </c>
      <c r="D25" s="153" t="s">
        <v>171</v>
      </c>
      <c r="E25" s="153" t="s">
        <v>173</v>
      </c>
      <c r="F25" s="153" t="s">
        <v>174</v>
      </c>
      <c r="G25" s="153" t="s">
        <v>175</v>
      </c>
      <c r="H25" s="3" t="s">
        <v>171</v>
      </c>
      <c r="I25" s="3" t="str">
        <f t="shared" si="1"/>
        <v>Nej</v>
      </c>
      <c r="J25" s="3" t="s">
        <v>171</v>
      </c>
      <c r="K25" s="3" t="str">
        <f t="shared" si="2"/>
        <v>Nej</v>
      </c>
      <c r="L25" s="153" t="s">
        <v>171</v>
      </c>
      <c r="M25" s="3" t="str">
        <f t="shared" si="3"/>
        <v>Nej</v>
      </c>
      <c r="N25" s="3" t="s">
        <v>171</v>
      </c>
      <c r="O25" s="3" t="str">
        <f t="shared" si="4"/>
        <v>Nej</v>
      </c>
    </row>
    <row r="26" spans="1:15">
      <c r="A26" s="3">
        <f t="shared" si="0"/>
        <v>26</v>
      </c>
      <c r="B26" s="153" t="s">
        <v>176</v>
      </c>
      <c r="C26" s="153" t="s">
        <v>177</v>
      </c>
      <c r="D26" s="153" t="s">
        <v>176</v>
      </c>
      <c r="E26" s="153" t="s">
        <v>178</v>
      </c>
      <c r="F26" s="153" t="s">
        <v>179</v>
      </c>
      <c r="G26" s="153" t="s">
        <v>180</v>
      </c>
      <c r="H26" s="3" t="s">
        <v>176</v>
      </c>
      <c r="I26" s="3" t="str">
        <f t="shared" si="1"/>
        <v>Nej</v>
      </c>
      <c r="J26" s="3" t="s">
        <v>176</v>
      </c>
      <c r="K26" s="3" t="str">
        <f t="shared" si="2"/>
        <v>Nej</v>
      </c>
      <c r="L26" s="153" t="s">
        <v>176</v>
      </c>
      <c r="M26" s="3" t="str">
        <f t="shared" si="3"/>
        <v>Nej</v>
      </c>
      <c r="N26" s="3" t="s">
        <v>176</v>
      </c>
      <c r="O26" s="3" t="str">
        <f t="shared" si="4"/>
        <v>Nej</v>
      </c>
    </row>
    <row r="27" spans="1:15" ht="25.5">
      <c r="A27" s="3">
        <f t="shared" si="0"/>
        <v>27</v>
      </c>
      <c r="B27" s="153" t="s">
        <v>181</v>
      </c>
      <c r="C27" s="153" t="s">
        <v>182</v>
      </c>
      <c r="D27" s="153" t="s">
        <v>183</v>
      </c>
      <c r="E27" s="153" t="s">
        <v>184</v>
      </c>
      <c r="F27" s="153" t="s">
        <v>183</v>
      </c>
      <c r="G27" s="153" t="s">
        <v>185</v>
      </c>
      <c r="H27" s="3" t="s">
        <v>181</v>
      </c>
      <c r="I27" s="3" t="str">
        <f t="shared" si="1"/>
        <v>Nej</v>
      </c>
      <c r="J27" s="3" t="s">
        <v>181</v>
      </c>
      <c r="K27" s="3" t="str">
        <f t="shared" si="2"/>
        <v>Nej</v>
      </c>
      <c r="L27" s="153" t="s">
        <v>181</v>
      </c>
      <c r="M27" s="3" t="str">
        <f t="shared" si="3"/>
        <v>Nej</v>
      </c>
      <c r="N27" s="3" t="s">
        <v>181</v>
      </c>
      <c r="O27" s="3" t="str">
        <f t="shared" si="4"/>
        <v>Nej</v>
      </c>
    </row>
    <row r="28" spans="1:15">
      <c r="A28" s="3">
        <f t="shared" si="0"/>
        <v>28</v>
      </c>
      <c r="B28" s="153" t="s">
        <v>186</v>
      </c>
      <c r="C28" s="153" t="s">
        <v>186</v>
      </c>
      <c r="D28" s="153" t="s">
        <v>187</v>
      </c>
      <c r="E28" s="153" t="s">
        <v>188</v>
      </c>
      <c r="F28" s="153" t="s">
        <v>189</v>
      </c>
      <c r="G28" s="153" t="s">
        <v>190</v>
      </c>
      <c r="H28" s="3" t="s">
        <v>191</v>
      </c>
      <c r="I28" s="3" t="str">
        <f t="shared" si="1"/>
        <v>Nej</v>
      </c>
      <c r="J28" s="3" t="s">
        <v>186</v>
      </c>
      <c r="K28" s="3" t="str">
        <f t="shared" si="2"/>
        <v>Nej</v>
      </c>
      <c r="L28" s="153" t="s">
        <v>186</v>
      </c>
      <c r="M28" s="3" t="str">
        <f t="shared" si="3"/>
        <v>Nej</v>
      </c>
      <c r="N28" s="3" t="s">
        <v>186</v>
      </c>
      <c r="O28" s="3" t="str">
        <f t="shared" si="4"/>
        <v>Nej</v>
      </c>
    </row>
    <row r="29" spans="1:15" ht="76.5">
      <c r="A29" s="3">
        <f t="shared" si="0"/>
        <v>29</v>
      </c>
      <c r="B29" s="153" t="s">
        <v>192</v>
      </c>
      <c r="C29" s="153" t="s">
        <v>193</v>
      </c>
      <c r="D29" s="153" t="s">
        <v>194</v>
      </c>
      <c r="E29" s="153" t="s">
        <v>195</v>
      </c>
      <c r="F29" s="153" t="s">
        <v>196</v>
      </c>
      <c r="G29" s="153" t="s">
        <v>197</v>
      </c>
      <c r="H29" s="3" t="s">
        <v>198</v>
      </c>
      <c r="I29" s="3" t="str">
        <f t="shared" si="1"/>
        <v>JA!</v>
      </c>
      <c r="J29" s="3" t="s">
        <v>198</v>
      </c>
      <c r="K29" s="3" t="str">
        <f t="shared" si="2"/>
        <v>JA!</v>
      </c>
      <c r="L29" s="153" t="s">
        <v>192</v>
      </c>
      <c r="M29" s="3" t="str">
        <f t="shared" si="3"/>
        <v>Nej</v>
      </c>
      <c r="N29" s="3" t="s">
        <v>192</v>
      </c>
      <c r="O29" s="3" t="str">
        <f t="shared" si="4"/>
        <v>Nej</v>
      </c>
    </row>
    <row r="30" spans="1:15" ht="89.25">
      <c r="A30" s="11">
        <f t="shared" si="0"/>
        <v>30</v>
      </c>
      <c r="B30" s="153" t="s">
        <v>199</v>
      </c>
      <c r="C30" s="153" t="s">
        <v>200</v>
      </c>
      <c r="D30" s="153" t="s">
        <v>201</v>
      </c>
      <c r="E30" s="153" t="s">
        <v>202</v>
      </c>
      <c r="F30" s="153" t="s">
        <v>203</v>
      </c>
      <c r="G30" s="153" t="s">
        <v>204</v>
      </c>
      <c r="H30" s="11" t="s">
        <v>199</v>
      </c>
      <c r="I30" s="3" t="str">
        <f t="shared" si="1"/>
        <v>Nej</v>
      </c>
      <c r="J30" s="11" t="s">
        <v>199</v>
      </c>
      <c r="K30" s="3" t="str">
        <f t="shared" si="2"/>
        <v>Nej</v>
      </c>
      <c r="L30" s="153" t="s">
        <v>199</v>
      </c>
      <c r="M30" s="3" t="str">
        <f t="shared" si="3"/>
        <v>Nej</v>
      </c>
      <c r="N30" s="3" t="s">
        <v>199</v>
      </c>
      <c r="O30" s="3" t="str">
        <f t="shared" si="4"/>
        <v>Nej</v>
      </c>
    </row>
    <row r="31" spans="1:15" ht="38.25">
      <c r="A31" s="12">
        <f t="shared" si="0"/>
        <v>31</v>
      </c>
      <c r="B31" s="153" t="s">
        <v>205</v>
      </c>
      <c r="C31" s="153" t="s">
        <v>206</v>
      </c>
      <c r="E31" s="153" t="s">
        <v>207</v>
      </c>
      <c r="F31" s="153" t="s">
        <v>208</v>
      </c>
      <c r="G31" s="153" t="s">
        <v>209</v>
      </c>
      <c r="H31" s="11" t="s">
        <v>210</v>
      </c>
      <c r="I31" s="3" t="str">
        <f t="shared" si="1"/>
        <v>JA!</v>
      </c>
      <c r="J31" s="11" t="s">
        <v>205</v>
      </c>
      <c r="K31" s="3" t="str">
        <f t="shared" si="2"/>
        <v>Nej</v>
      </c>
      <c r="L31" s="153" t="s">
        <v>205</v>
      </c>
      <c r="M31" s="3" t="str">
        <f t="shared" si="3"/>
        <v>Nej</v>
      </c>
      <c r="N31" s="3" t="s">
        <v>205</v>
      </c>
      <c r="O31" s="3" t="str">
        <f t="shared" si="4"/>
        <v>Nej</v>
      </c>
    </row>
    <row r="32" spans="1:15" ht="38.25">
      <c r="A32" s="11">
        <f t="shared" si="0"/>
        <v>32</v>
      </c>
      <c r="B32" s="153" t="s">
        <v>211</v>
      </c>
      <c r="C32" s="153" t="s">
        <v>212</v>
      </c>
      <c r="D32" s="154" t="s">
        <v>213</v>
      </c>
      <c r="E32" s="153" t="s">
        <v>214</v>
      </c>
      <c r="F32" s="153" t="s">
        <v>215</v>
      </c>
      <c r="G32" s="154" t="s">
        <v>216</v>
      </c>
      <c r="H32" s="11" t="s">
        <v>211</v>
      </c>
      <c r="I32" s="3" t="str">
        <f t="shared" si="1"/>
        <v>Nej</v>
      </c>
      <c r="J32" s="11" t="s">
        <v>211</v>
      </c>
      <c r="K32" s="3" t="str">
        <f t="shared" si="2"/>
        <v>Nej</v>
      </c>
      <c r="L32" s="153" t="s">
        <v>211</v>
      </c>
      <c r="M32" s="3" t="str">
        <f t="shared" si="3"/>
        <v>Nej</v>
      </c>
      <c r="N32" s="3" t="s">
        <v>211</v>
      </c>
      <c r="O32" s="3" t="str">
        <f t="shared" si="4"/>
        <v>Nej</v>
      </c>
    </row>
    <row r="33" spans="1:15" ht="409.5">
      <c r="A33" s="11">
        <f t="shared" si="0"/>
        <v>33</v>
      </c>
      <c r="B33" s="153" t="s">
        <v>217</v>
      </c>
      <c r="C33" s="153" t="s">
        <v>218</v>
      </c>
      <c r="D33" s="153" t="s">
        <v>219</v>
      </c>
      <c r="E33" s="153" t="s">
        <v>220</v>
      </c>
      <c r="F33" s="153" t="s">
        <v>221</v>
      </c>
      <c r="G33" s="153" t="s">
        <v>222</v>
      </c>
      <c r="H33" s="10" t="s">
        <v>217</v>
      </c>
      <c r="I33" s="3" t="str">
        <f t="shared" si="1"/>
        <v>Nej</v>
      </c>
      <c r="J33" s="10" t="s">
        <v>217</v>
      </c>
      <c r="K33" s="3" t="str">
        <f t="shared" si="2"/>
        <v>Nej</v>
      </c>
      <c r="L33" s="153" t="s">
        <v>217</v>
      </c>
      <c r="M33" s="3" t="str">
        <f t="shared" si="3"/>
        <v>Nej</v>
      </c>
      <c r="N33" s="3" t="s">
        <v>217</v>
      </c>
      <c r="O33" s="3" t="str">
        <f t="shared" si="4"/>
        <v>Nej</v>
      </c>
    </row>
    <row r="34" spans="1:15">
      <c r="A34" s="3">
        <f t="shared" si="0"/>
        <v>34</v>
      </c>
      <c r="B34" s="154" t="s">
        <v>223</v>
      </c>
      <c r="C34" s="154" t="s">
        <v>224</v>
      </c>
      <c r="D34" s="153" t="s">
        <v>225</v>
      </c>
      <c r="E34" s="153" t="s">
        <v>226</v>
      </c>
      <c r="F34" s="153" t="s">
        <v>227</v>
      </c>
      <c r="G34" s="154" t="s">
        <v>228</v>
      </c>
      <c r="H34" s="5" t="s">
        <v>223</v>
      </c>
      <c r="I34" s="3" t="str">
        <f t="shared" ref="I34:I65" si="5">+IF(B34=H34,"Nej","JA!")</f>
        <v>Nej</v>
      </c>
      <c r="J34" s="5" t="s">
        <v>223</v>
      </c>
      <c r="K34" s="3" t="str">
        <f t="shared" si="2"/>
        <v>Nej</v>
      </c>
      <c r="L34" s="154" t="s">
        <v>223</v>
      </c>
      <c r="M34" s="3" t="str">
        <f t="shared" si="3"/>
        <v>Nej</v>
      </c>
      <c r="N34" s="3" t="s">
        <v>223</v>
      </c>
      <c r="O34" s="3" t="str">
        <f t="shared" si="4"/>
        <v>Nej</v>
      </c>
    </row>
    <row r="35" spans="1:15" ht="25.5">
      <c r="A35" s="3">
        <f t="shared" si="0"/>
        <v>35</v>
      </c>
      <c r="B35" s="154" t="s">
        <v>229</v>
      </c>
      <c r="C35" s="154" t="s">
        <v>230</v>
      </c>
      <c r="D35" s="153" t="s">
        <v>231</v>
      </c>
      <c r="E35" s="153" t="s">
        <v>232</v>
      </c>
      <c r="F35" s="153" t="s">
        <v>233</v>
      </c>
      <c r="G35" s="153" t="s">
        <v>234</v>
      </c>
      <c r="H35" s="5" t="s">
        <v>229</v>
      </c>
      <c r="I35" s="3" t="str">
        <f t="shared" si="5"/>
        <v>Nej</v>
      </c>
      <c r="J35" s="5" t="s">
        <v>229</v>
      </c>
      <c r="K35" s="3" t="str">
        <f t="shared" si="2"/>
        <v>Nej</v>
      </c>
      <c r="L35" s="154" t="s">
        <v>229</v>
      </c>
      <c r="M35" s="3" t="str">
        <f t="shared" si="3"/>
        <v>Nej</v>
      </c>
      <c r="N35" s="3" t="s">
        <v>229</v>
      </c>
      <c r="O35" s="3" t="str">
        <f t="shared" si="4"/>
        <v>Nej</v>
      </c>
    </row>
    <row r="36" spans="1:15" ht="89.25">
      <c r="A36" s="3">
        <f t="shared" si="0"/>
        <v>36</v>
      </c>
      <c r="B36" s="153" t="s">
        <v>235</v>
      </c>
      <c r="C36" s="153" t="s">
        <v>236</v>
      </c>
      <c r="D36" s="153" t="s">
        <v>237</v>
      </c>
      <c r="E36" s="153" t="s">
        <v>238</v>
      </c>
      <c r="F36" s="153" t="s">
        <v>239</v>
      </c>
      <c r="G36" s="153" t="s">
        <v>240</v>
      </c>
      <c r="H36" s="3" t="s">
        <v>235</v>
      </c>
      <c r="I36" s="3" t="str">
        <f t="shared" si="5"/>
        <v>Nej</v>
      </c>
      <c r="J36" s="3" t="s">
        <v>235</v>
      </c>
      <c r="K36" s="3" t="str">
        <f t="shared" si="2"/>
        <v>Nej</v>
      </c>
      <c r="L36" s="153" t="s">
        <v>235</v>
      </c>
      <c r="M36" s="3" t="str">
        <f t="shared" si="3"/>
        <v>Nej</v>
      </c>
      <c r="N36" s="3" t="s">
        <v>235</v>
      </c>
      <c r="O36" s="3" t="str">
        <f t="shared" si="4"/>
        <v>Nej</v>
      </c>
    </row>
    <row r="37" spans="1:15" ht="102">
      <c r="A37" s="3">
        <f t="shared" si="0"/>
        <v>37</v>
      </c>
      <c r="B37" s="153" t="s">
        <v>241</v>
      </c>
      <c r="C37" s="153" t="s">
        <v>242</v>
      </c>
      <c r="D37" s="153" t="s">
        <v>243</v>
      </c>
      <c r="E37" s="153" t="s">
        <v>244</v>
      </c>
      <c r="F37" s="153" t="s">
        <v>245</v>
      </c>
      <c r="G37" s="153" t="s">
        <v>246</v>
      </c>
      <c r="H37" s="3" t="s">
        <v>241</v>
      </c>
      <c r="I37" s="3" t="str">
        <f t="shared" si="5"/>
        <v>Nej</v>
      </c>
      <c r="J37" s="3" t="s">
        <v>241</v>
      </c>
      <c r="K37" s="3" t="str">
        <f t="shared" si="2"/>
        <v>Nej</v>
      </c>
      <c r="L37" s="153" t="s">
        <v>241</v>
      </c>
      <c r="M37" s="3" t="str">
        <f t="shared" si="3"/>
        <v>Nej</v>
      </c>
      <c r="N37" s="3" t="s">
        <v>241</v>
      </c>
      <c r="O37" s="3" t="str">
        <f t="shared" si="4"/>
        <v>Nej</v>
      </c>
    </row>
    <row r="38" spans="1:15" ht="114.75">
      <c r="A38" s="3">
        <f t="shared" si="0"/>
        <v>38</v>
      </c>
      <c r="B38" s="153" t="s">
        <v>247</v>
      </c>
      <c r="C38" s="153" t="s">
        <v>248</v>
      </c>
      <c r="D38" s="153" t="s">
        <v>249</v>
      </c>
      <c r="E38" s="153" t="s">
        <v>250</v>
      </c>
      <c r="F38" s="153" t="s">
        <v>251</v>
      </c>
      <c r="G38" s="153" t="s">
        <v>252</v>
      </c>
      <c r="H38" s="3" t="s">
        <v>247</v>
      </c>
      <c r="I38" s="3" t="str">
        <f t="shared" si="5"/>
        <v>Nej</v>
      </c>
      <c r="J38" s="3" t="s">
        <v>247</v>
      </c>
      <c r="K38" s="3" t="str">
        <f t="shared" si="2"/>
        <v>Nej</v>
      </c>
      <c r="L38" s="153" t="s">
        <v>247</v>
      </c>
      <c r="M38" s="3" t="str">
        <f t="shared" si="3"/>
        <v>Nej</v>
      </c>
      <c r="N38" s="3" t="s">
        <v>247</v>
      </c>
      <c r="O38" s="3" t="str">
        <f t="shared" si="4"/>
        <v>Nej</v>
      </c>
    </row>
    <row r="39" spans="1:15" ht="25.5">
      <c r="A39" s="3">
        <f t="shared" si="0"/>
        <v>39</v>
      </c>
      <c r="B39" s="153" t="s">
        <v>253</v>
      </c>
      <c r="C39" s="153" t="s">
        <v>254</v>
      </c>
      <c r="D39" s="153" t="s">
        <v>255</v>
      </c>
      <c r="E39" s="153" t="s">
        <v>256</v>
      </c>
      <c r="F39" s="153" t="s">
        <v>257</v>
      </c>
      <c r="G39" s="153" t="s">
        <v>258</v>
      </c>
      <c r="H39" s="3" t="s">
        <v>253</v>
      </c>
      <c r="I39" s="3" t="str">
        <f t="shared" si="5"/>
        <v>Nej</v>
      </c>
      <c r="J39" s="3" t="s">
        <v>253</v>
      </c>
      <c r="K39" s="3" t="str">
        <f t="shared" si="2"/>
        <v>Nej</v>
      </c>
      <c r="L39" s="153" t="s">
        <v>253</v>
      </c>
      <c r="M39" s="3" t="str">
        <f t="shared" si="3"/>
        <v>Nej</v>
      </c>
      <c r="N39" s="3" t="s">
        <v>253</v>
      </c>
      <c r="O39" s="3" t="str">
        <f t="shared" si="4"/>
        <v>Nej</v>
      </c>
    </row>
    <row r="40" spans="1:15" ht="25.5">
      <c r="A40" s="3">
        <f t="shared" si="0"/>
        <v>40</v>
      </c>
      <c r="B40" s="153" t="s">
        <v>259</v>
      </c>
      <c r="C40" s="153" t="s">
        <v>260</v>
      </c>
      <c r="D40" s="153" t="s">
        <v>261</v>
      </c>
      <c r="E40" s="153" t="s">
        <v>262</v>
      </c>
      <c r="F40" s="153" t="s">
        <v>263</v>
      </c>
      <c r="G40" s="153" t="s">
        <v>264</v>
      </c>
      <c r="H40" s="3" t="s">
        <v>259</v>
      </c>
      <c r="I40" s="3" t="str">
        <f t="shared" si="5"/>
        <v>Nej</v>
      </c>
      <c r="J40" s="3" t="s">
        <v>259</v>
      </c>
      <c r="K40" s="3" t="str">
        <f t="shared" si="2"/>
        <v>Nej</v>
      </c>
      <c r="L40" s="153" t="s">
        <v>259</v>
      </c>
      <c r="M40" s="3" t="str">
        <f t="shared" si="3"/>
        <v>Nej</v>
      </c>
      <c r="N40" s="3" t="s">
        <v>259</v>
      </c>
      <c r="O40" s="3" t="str">
        <f t="shared" si="4"/>
        <v>Nej</v>
      </c>
    </row>
    <row r="41" spans="1:15" ht="51">
      <c r="A41" s="3">
        <f t="shared" si="0"/>
        <v>41</v>
      </c>
      <c r="B41" s="153" t="s">
        <v>265</v>
      </c>
      <c r="C41" s="153" t="s">
        <v>266</v>
      </c>
      <c r="D41" s="153" t="s">
        <v>267</v>
      </c>
      <c r="E41" s="153" t="s">
        <v>268</v>
      </c>
      <c r="F41" s="153" t="s">
        <v>269</v>
      </c>
      <c r="G41" s="153" t="s">
        <v>270</v>
      </c>
      <c r="H41" s="3" t="s">
        <v>265</v>
      </c>
      <c r="I41" s="3" t="str">
        <f t="shared" si="5"/>
        <v>Nej</v>
      </c>
      <c r="J41" s="3" t="s">
        <v>265</v>
      </c>
      <c r="K41" s="3" t="str">
        <f t="shared" si="2"/>
        <v>Nej</v>
      </c>
      <c r="L41" s="153" t="s">
        <v>265</v>
      </c>
      <c r="M41" s="3" t="str">
        <f t="shared" si="3"/>
        <v>Nej</v>
      </c>
      <c r="N41" s="3" t="s">
        <v>265</v>
      </c>
      <c r="O41" s="3" t="str">
        <f t="shared" si="4"/>
        <v>Nej</v>
      </c>
    </row>
    <row r="42" spans="1:15" ht="63.75">
      <c r="A42" s="3">
        <f t="shared" si="0"/>
        <v>42</v>
      </c>
      <c r="B42" s="153" t="s">
        <v>271</v>
      </c>
      <c r="C42" s="153" t="s">
        <v>272</v>
      </c>
      <c r="D42" s="153" t="s">
        <v>273</v>
      </c>
      <c r="E42" s="153" t="s">
        <v>274</v>
      </c>
      <c r="F42" s="153" t="s">
        <v>275</v>
      </c>
      <c r="G42" s="153" t="s">
        <v>276</v>
      </c>
      <c r="H42" s="3" t="s">
        <v>271</v>
      </c>
      <c r="I42" s="3" t="str">
        <f t="shared" si="5"/>
        <v>Nej</v>
      </c>
      <c r="J42" s="3" t="s">
        <v>271</v>
      </c>
      <c r="K42" s="3" t="str">
        <f t="shared" si="2"/>
        <v>Nej</v>
      </c>
      <c r="L42" s="153" t="s">
        <v>271</v>
      </c>
      <c r="M42" s="3" t="str">
        <f t="shared" si="3"/>
        <v>Nej</v>
      </c>
      <c r="N42" s="3" t="s">
        <v>271</v>
      </c>
      <c r="O42" s="3" t="str">
        <f t="shared" si="4"/>
        <v>Nej</v>
      </c>
    </row>
    <row r="43" spans="1:15" ht="127.5">
      <c r="A43" s="3">
        <f t="shared" si="0"/>
        <v>43</v>
      </c>
      <c r="B43" s="154" t="s">
        <v>277</v>
      </c>
      <c r="C43" s="154" t="s">
        <v>278</v>
      </c>
      <c r="D43" s="153" t="s">
        <v>279</v>
      </c>
      <c r="E43" s="153" t="s">
        <v>280</v>
      </c>
      <c r="F43" s="153" t="s">
        <v>281</v>
      </c>
      <c r="G43" s="153" t="s">
        <v>282</v>
      </c>
      <c r="H43" s="5" t="s">
        <v>277</v>
      </c>
      <c r="I43" s="3" t="str">
        <f t="shared" si="5"/>
        <v>Nej</v>
      </c>
      <c r="J43" s="5" t="s">
        <v>277</v>
      </c>
      <c r="K43" s="3" t="str">
        <f t="shared" si="2"/>
        <v>Nej</v>
      </c>
      <c r="L43" s="154" t="s">
        <v>277</v>
      </c>
      <c r="M43" s="3" t="str">
        <f t="shared" si="3"/>
        <v>Nej</v>
      </c>
      <c r="N43" s="3" t="s">
        <v>277</v>
      </c>
      <c r="O43" s="3" t="str">
        <f t="shared" si="4"/>
        <v>Nej</v>
      </c>
    </row>
    <row r="44" spans="1:15">
      <c r="A44" s="3">
        <f t="shared" si="0"/>
        <v>44</v>
      </c>
      <c r="B44" s="153" t="s">
        <v>283</v>
      </c>
      <c r="C44" s="153" t="s">
        <v>283</v>
      </c>
      <c r="D44" s="153" t="s">
        <v>284</v>
      </c>
      <c r="E44" s="153" t="s">
        <v>285</v>
      </c>
      <c r="F44" s="153" t="s">
        <v>284</v>
      </c>
      <c r="G44" s="153" t="s">
        <v>286</v>
      </c>
      <c r="H44" s="3" t="s">
        <v>283</v>
      </c>
      <c r="I44" s="3" t="str">
        <f t="shared" si="5"/>
        <v>Nej</v>
      </c>
      <c r="J44" s="3" t="s">
        <v>283</v>
      </c>
      <c r="K44" s="3" t="str">
        <f t="shared" si="2"/>
        <v>Nej</v>
      </c>
      <c r="L44" s="153" t="s">
        <v>283</v>
      </c>
      <c r="M44" s="3" t="str">
        <f t="shared" si="3"/>
        <v>Nej</v>
      </c>
      <c r="N44" s="3" t="s">
        <v>283</v>
      </c>
      <c r="O44" s="3" t="str">
        <f t="shared" si="4"/>
        <v>Nej</v>
      </c>
    </row>
    <row r="45" spans="1:15" ht="89.25">
      <c r="A45" s="3">
        <f t="shared" si="0"/>
        <v>45</v>
      </c>
      <c r="B45" s="154" t="s">
        <v>287</v>
      </c>
      <c r="C45" s="154" t="s">
        <v>288</v>
      </c>
      <c r="D45" s="153" t="s">
        <v>289</v>
      </c>
      <c r="E45" s="154" t="s">
        <v>290</v>
      </c>
      <c r="F45" s="153" t="s">
        <v>291</v>
      </c>
      <c r="G45" s="153" t="s">
        <v>292</v>
      </c>
      <c r="H45" s="5" t="s">
        <v>287</v>
      </c>
      <c r="I45" s="3" t="str">
        <f t="shared" si="5"/>
        <v>Nej</v>
      </c>
      <c r="J45" s="5" t="s">
        <v>287</v>
      </c>
      <c r="K45" s="3" t="str">
        <f t="shared" si="2"/>
        <v>Nej</v>
      </c>
      <c r="L45" s="154" t="s">
        <v>287</v>
      </c>
      <c r="M45" s="3" t="str">
        <f t="shared" si="3"/>
        <v>Nej</v>
      </c>
      <c r="N45" s="3" t="s">
        <v>287</v>
      </c>
      <c r="O45" s="3" t="str">
        <f t="shared" si="4"/>
        <v>Nej</v>
      </c>
    </row>
    <row r="46" spans="1:15" ht="15" customHeight="1">
      <c r="A46" s="3">
        <f t="shared" si="0"/>
        <v>46</v>
      </c>
      <c r="B46" s="153" t="s">
        <v>293</v>
      </c>
      <c r="C46" s="153" t="s">
        <v>294</v>
      </c>
      <c r="D46" s="153" t="s">
        <v>295</v>
      </c>
      <c r="E46" s="153" t="s">
        <v>296</v>
      </c>
      <c r="F46" s="153" t="s">
        <v>297</v>
      </c>
      <c r="G46" s="153" t="s">
        <v>298</v>
      </c>
      <c r="H46" s="3" t="s">
        <v>293</v>
      </c>
      <c r="I46" s="3" t="str">
        <f t="shared" si="5"/>
        <v>Nej</v>
      </c>
      <c r="J46" s="3" t="s">
        <v>293</v>
      </c>
      <c r="K46" s="3" t="str">
        <f t="shared" si="2"/>
        <v>Nej</v>
      </c>
      <c r="L46" s="153" t="s">
        <v>293</v>
      </c>
      <c r="M46" s="3" t="str">
        <f t="shared" si="3"/>
        <v>Nej</v>
      </c>
      <c r="N46" s="3" t="s">
        <v>293</v>
      </c>
      <c r="O46" s="3" t="str">
        <f t="shared" si="4"/>
        <v>Nej</v>
      </c>
    </row>
    <row r="47" spans="1:15" ht="89.25">
      <c r="A47" s="3">
        <f t="shared" si="0"/>
        <v>47</v>
      </c>
      <c r="B47" s="153" t="s">
        <v>299</v>
      </c>
      <c r="C47" s="153" t="s">
        <v>300</v>
      </c>
      <c r="D47" s="153" t="s">
        <v>301</v>
      </c>
      <c r="E47" s="153" t="s">
        <v>302</v>
      </c>
      <c r="F47" s="153" t="s">
        <v>303</v>
      </c>
      <c r="G47" s="153" t="s">
        <v>304</v>
      </c>
      <c r="H47" s="3" t="s">
        <v>299</v>
      </c>
      <c r="I47" s="3" t="str">
        <f t="shared" si="5"/>
        <v>Nej</v>
      </c>
      <c r="J47" s="3" t="s">
        <v>299</v>
      </c>
      <c r="K47" s="3" t="str">
        <f t="shared" si="2"/>
        <v>Nej</v>
      </c>
      <c r="L47" s="153" t="s">
        <v>299</v>
      </c>
      <c r="M47" s="3" t="str">
        <f t="shared" si="3"/>
        <v>Nej</v>
      </c>
      <c r="N47" s="3" t="s">
        <v>299</v>
      </c>
      <c r="O47" s="3" t="str">
        <f t="shared" si="4"/>
        <v>Nej</v>
      </c>
    </row>
    <row r="48" spans="1:15" ht="38.25">
      <c r="A48" s="3">
        <f t="shared" si="0"/>
        <v>48</v>
      </c>
      <c r="B48" s="153" t="s">
        <v>305</v>
      </c>
      <c r="C48" s="153" t="s">
        <v>306</v>
      </c>
      <c r="D48" s="153" t="s">
        <v>307</v>
      </c>
      <c r="E48" s="153" t="s">
        <v>308</v>
      </c>
      <c r="F48" s="153" t="s">
        <v>309</v>
      </c>
      <c r="G48" s="153" t="s">
        <v>310</v>
      </c>
      <c r="H48" s="3" t="s">
        <v>305</v>
      </c>
      <c r="I48" s="3" t="str">
        <f t="shared" si="5"/>
        <v>Nej</v>
      </c>
      <c r="J48" s="3" t="s">
        <v>305</v>
      </c>
      <c r="K48" s="3" t="str">
        <f t="shared" si="2"/>
        <v>Nej</v>
      </c>
      <c r="L48" s="153" t="s">
        <v>305</v>
      </c>
      <c r="M48" s="3" t="str">
        <f t="shared" si="3"/>
        <v>Nej</v>
      </c>
      <c r="N48" s="3" t="s">
        <v>305</v>
      </c>
      <c r="O48" s="3" t="str">
        <f t="shared" si="4"/>
        <v>Nej</v>
      </c>
    </row>
    <row r="49" spans="1:15">
      <c r="A49" s="3">
        <f t="shared" si="0"/>
        <v>49</v>
      </c>
      <c r="B49" s="153" t="s">
        <v>311</v>
      </c>
      <c r="C49" s="153" t="s">
        <v>312</v>
      </c>
      <c r="D49" s="153" t="s">
        <v>311</v>
      </c>
      <c r="E49" s="153" t="s">
        <v>313</v>
      </c>
      <c r="F49" s="153" t="s">
        <v>314</v>
      </c>
      <c r="G49" s="153" t="s">
        <v>315</v>
      </c>
      <c r="H49" s="3" t="s">
        <v>311</v>
      </c>
      <c r="I49" s="3" t="str">
        <f t="shared" si="5"/>
        <v>Nej</v>
      </c>
      <c r="J49" s="3" t="s">
        <v>311</v>
      </c>
      <c r="K49" s="3" t="str">
        <f t="shared" si="2"/>
        <v>Nej</v>
      </c>
      <c r="L49" s="153" t="s">
        <v>311</v>
      </c>
      <c r="M49" s="3" t="str">
        <f t="shared" si="3"/>
        <v>Nej</v>
      </c>
      <c r="N49" s="3" t="s">
        <v>311</v>
      </c>
      <c r="O49" s="3" t="str">
        <f t="shared" si="4"/>
        <v>Nej</v>
      </c>
    </row>
    <row r="50" spans="1:15" ht="38.25">
      <c r="A50" s="3">
        <f t="shared" si="0"/>
        <v>50</v>
      </c>
      <c r="B50" s="153" t="s">
        <v>316</v>
      </c>
      <c r="C50" s="153" t="s">
        <v>317</v>
      </c>
      <c r="D50" s="153" t="s">
        <v>318</v>
      </c>
      <c r="E50" s="153" t="s">
        <v>319</v>
      </c>
      <c r="F50" s="153" t="s">
        <v>320</v>
      </c>
      <c r="G50" s="153" t="s">
        <v>321</v>
      </c>
      <c r="H50" s="3" t="s">
        <v>316</v>
      </c>
      <c r="I50" s="3" t="str">
        <f t="shared" si="5"/>
        <v>Nej</v>
      </c>
      <c r="J50" s="3" t="s">
        <v>316</v>
      </c>
      <c r="K50" s="3" t="str">
        <f t="shared" si="2"/>
        <v>Nej</v>
      </c>
      <c r="L50" s="153" t="s">
        <v>316</v>
      </c>
      <c r="M50" s="3" t="str">
        <f t="shared" si="3"/>
        <v>Nej</v>
      </c>
      <c r="N50" s="3" t="s">
        <v>316</v>
      </c>
      <c r="O50" s="3" t="str">
        <f t="shared" si="4"/>
        <v>Nej</v>
      </c>
    </row>
    <row r="51" spans="1:15" ht="14.25">
      <c r="A51" s="3">
        <f t="shared" si="0"/>
        <v>51</v>
      </c>
      <c r="B51" s="153" t="s">
        <v>322</v>
      </c>
      <c r="C51" s="153" t="s">
        <v>323</v>
      </c>
      <c r="D51" s="153" t="s">
        <v>324</v>
      </c>
      <c r="E51" s="153" t="s">
        <v>325</v>
      </c>
      <c r="F51" s="153" t="s">
        <v>324</v>
      </c>
      <c r="G51" s="153" t="s">
        <v>326</v>
      </c>
      <c r="H51" s="3" t="s">
        <v>322</v>
      </c>
      <c r="I51" s="3" t="str">
        <f t="shared" si="5"/>
        <v>Nej</v>
      </c>
      <c r="J51" s="3" t="s">
        <v>322</v>
      </c>
      <c r="K51" s="3" t="str">
        <f t="shared" si="2"/>
        <v>Nej</v>
      </c>
      <c r="L51" s="153" t="s">
        <v>322</v>
      </c>
      <c r="M51" s="3" t="str">
        <f t="shared" si="3"/>
        <v>Nej</v>
      </c>
      <c r="N51" s="3" t="s">
        <v>324</v>
      </c>
      <c r="O51" s="3" t="str">
        <f t="shared" si="4"/>
        <v>Nej</v>
      </c>
    </row>
    <row r="52" spans="1:15" ht="25.5">
      <c r="A52" s="3">
        <f t="shared" si="0"/>
        <v>52</v>
      </c>
      <c r="B52" s="153" t="s">
        <v>327</v>
      </c>
      <c r="C52" s="153" t="s">
        <v>328</v>
      </c>
      <c r="D52" s="153" t="s">
        <v>329</v>
      </c>
      <c r="E52" s="153" t="s">
        <v>330</v>
      </c>
      <c r="F52" s="153" t="s">
        <v>331</v>
      </c>
      <c r="G52" s="153" t="s">
        <v>332</v>
      </c>
      <c r="H52" s="3" t="s">
        <v>327</v>
      </c>
      <c r="I52" s="3" t="str">
        <f t="shared" si="5"/>
        <v>Nej</v>
      </c>
      <c r="J52" s="3" t="s">
        <v>327</v>
      </c>
      <c r="K52" s="3" t="str">
        <f t="shared" si="2"/>
        <v>Nej</v>
      </c>
      <c r="L52" s="153" t="s">
        <v>327</v>
      </c>
      <c r="M52" s="3" t="str">
        <f t="shared" si="3"/>
        <v>Nej</v>
      </c>
      <c r="N52" s="3" t="s">
        <v>327</v>
      </c>
      <c r="O52" s="3" t="str">
        <f t="shared" si="4"/>
        <v>Nej</v>
      </c>
    </row>
    <row r="53" spans="1:15" ht="38.25">
      <c r="A53" s="3">
        <f t="shared" si="0"/>
        <v>53</v>
      </c>
      <c r="B53" s="153" t="s">
        <v>333</v>
      </c>
      <c r="C53" s="153" t="s">
        <v>334</v>
      </c>
      <c r="D53" s="153" t="s">
        <v>335</v>
      </c>
      <c r="E53" s="153" t="s">
        <v>336</v>
      </c>
      <c r="F53" s="153" t="s">
        <v>337</v>
      </c>
      <c r="G53" s="153" t="s">
        <v>338</v>
      </c>
      <c r="H53" s="3" t="s">
        <v>333</v>
      </c>
      <c r="I53" s="3" t="str">
        <f t="shared" si="5"/>
        <v>Nej</v>
      </c>
      <c r="J53" s="3" t="s">
        <v>333</v>
      </c>
      <c r="K53" s="3" t="str">
        <f t="shared" si="2"/>
        <v>Nej</v>
      </c>
      <c r="L53" s="153" t="s">
        <v>333</v>
      </c>
      <c r="M53" s="3" t="str">
        <f t="shared" si="3"/>
        <v>Nej</v>
      </c>
      <c r="N53" s="3" t="s">
        <v>333</v>
      </c>
      <c r="O53" s="3" t="str">
        <f t="shared" si="4"/>
        <v>Nej</v>
      </c>
    </row>
    <row r="54" spans="1:15" ht="25.5">
      <c r="A54" s="3">
        <f t="shared" si="0"/>
        <v>54</v>
      </c>
      <c r="B54" s="153" t="s">
        <v>339</v>
      </c>
      <c r="C54" s="153" t="s">
        <v>340</v>
      </c>
      <c r="D54" s="153" t="s">
        <v>341</v>
      </c>
      <c r="E54" s="153" t="s">
        <v>342</v>
      </c>
      <c r="F54" s="153" t="s">
        <v>343</v>
      </c>
      <c r="G54" s="153" t="s">
        <v>344</v>
      </c>
      <c r="H54" s="3" t="s">
        <v>339</v>
      </c>
      <c r="I54" s="3" t="str">
        <f t="shared" si="5"/>
        <v>Nej</v>
      </c>
      <c r="J54" s="3" t="s">
        <v>339</v>
      </c>
      <c r="K54" s="3" t="str">
        <f t="shared" si="2"/>
        <v>Nej</v>
      </c>
      <c r="L54" s="153" t="s">
        <v>339</v>
      </c>
      <c r="M54" s="3" t="str">
        <f t="shared" si="3"/>
        <v>Nej</v>
      </c>
      <c r="N54" s="3" t="s">
        <v>339</v>
      </c>
      <c r="O54" s="3" t="str">
        <f t="shared" si="4"/>
        <v>Nej</v>
      </c>
    </row>
    <row r="55" spans="1:15" ht="27">
      <c r="A55" s="3">
        <f t="shared" si="0"/>
        <v>55</v>
      </c>
      <c r="B55" s="153" t="s">
        <v>345</v>
      </c>
      <c r="C55" s="153" t="s">
        <v>346</v>
      </c>
      <c r="D55" s="153" t="s">
        <v>347</v>
      </c>
      <c r="E55" s="153" t="s">
        <v>348</v>
      </c>
      <c r="F55" s="153" t="s">
        <v>349</v>
      </c>
      <c r="G55" s="153" t="s">
        <v>350</v>
      </c>
      <c r="H55" s="3" t="s">
        <v>345</v>
      </c>
      <c r="I55" s="3" t="str">
        <f t="shared" si="5"/>
        <v>Nej</v>
      </c>
      <c r="J55" s="3" t="s">
        <v>345</v>
      </c>
      <c r="K55" s="3" t="str">
        <f t="shared" si="2"/>
        <v>Nej</v>
      </c>
      <c r="L55" s="153" t="s">
        <v>345</v>
      </c>
      <c r="M55" s="3" t="str">
        <f t="shared" si="3"/>
        <v>Nej</v>
      </c>
      <c r="N55" s="3" t="s">
        <v>351</v>
      </c>
      <c r="O55" s="3" t="str">
        <f t="shared" si="4"/>
        <v>Nej</v>
      </c>
    </row>
    <row r="56" spans="1:15" ht="63.75">
      <c r="A56" s="3">
        <f t="shared" si="0"/>
        <v>56</v>
      </c>
      <c r="B56" s="153" t="s">
        <v>352</v>
      </c>
      <c r="C56" s="153" t="s">
        <v>353</v>
      </c>
      <c r="D56" s="153" t="s">
        <v>354</v>
      </c>
      <c r="E56" s="153" t="s">
        <v>355</v>
      </c>
      <c r="F56" s="153" t="s">
        <v>356</v>
      </c>
      <c r="G56" s="153" t="s">
        <v>357</v>
      </c>
      <c r="H56" s="3" t="s">
        <v>352</v>
      </c>
      <c r="I56" s="3" t="str">
        <f t="shared" si="5"/>
        <v>Nej</v>
      </c>
      <c r="J56" s="3" t="s">
        <v>352</v>
      </c>
      <c r="K56" s="3" t="str">
        <f t="shared" si="2"/>
        <v>Nej</v>
      </c>
      <c r="L56" s="153" t="s">
        <v>352</v>
      </c>
      <c r="M56" s="3" t="str">
        <f t="shared" si="3"/>
        <v>Nej</v>
      </c>
      <c r="N56" s="3" t="s">
        <v>352</v>
      </c>
      <c r="O56" s="3" t="str">
        <f t="shared" si="4"/>
        <v>Nej</v>
      </c>
    </row>
    <row r="57" spans="1:15">
      <c r="A57" s="3">
        <f t="shared" si="0"/>
        <v>57</v>
      </c>
      <c r="B57" s="153" t="s">
        <v>358</v>
      </c>
      <c r="C57" s="153" t="s">
        <v>359</v>
      </c>
      <c r="D57" s="153" t="s">
        <v>358</v>
      </c>
      <c r="E57" s="153" t="s">
        <v>360</v>
      </c>
      <c r="F57" s="153" t="s">
        <v>358</v>
      </c>
      <c r="G57" s="153" t="s">
        <v>361</v>
      </c>
      <c r="H57" s="3" t="s">
        <v>358</v>
      </c>
      <c r="I57" s="3" t="str">
        <f t="shared" si="5"/>
        <v>Nej</v>
      </c>
      <c r="J57" s="3" t="s">
        <v>358</v>
      </c>
      <c r="K57" s="3" t="str">
        <f t="shared" si="2"/>
        <v>Nej</v>
      </c>
      <c r="L57" s="153" t="s">
        <v>358</v>
      </c>
      <c r="M57" s="3" t="str">
        <f t="shared" si="3"/>
        <v>Nej</v>
      </c>
      <c r="N57" s="3" t="s">
        <v>358</v>
      </c>
      <c r="O57" s="3" t="str">
        <f t="shared" si="4"/>
        <v>Nej</v>
      </c>
    </row>
    <row r="58" spans="1:15">
      <c r="A58" s="3">
        <f t="shared" si="0"/>
        <v>58</v>
      </c>
      <c r="B58" s="153" t="s">
        <v>362</v>
      </c>
      <c r="C58" s="153" t="s">
        <v>363</v>
      </c>
      <c r="D58" s="153" t="s">
        <v>362</v>
      </c>
      <c r="E58" s="153" t="s">
        <v>364</v>
      </c>
      <c r="F58" s="153" t="s">
        <v>362</v>
      </c>
      <c r="G58" s="153" t="s">
        <v>365</v>
      </c>
      <c r="H58" s="3" t="s">
        <v>362</v>
      </c>
      <c r="I58" s="3" t="str">
        <f t="shared" si="5"/>
        <v>Nej</v>
      </c>
      <c r="J58" s="3" t="s">
        <v>362</v>
      </c>
      <c r="K58" s="3" t="str">
        <f t="shared" si="2"/>
        <v>Nej</v>
      </c>
      <c r="L58" s="153" t="s">
        <v>362</v>
      </c>
      <c r="M58" s="3" t="str">
        <f t="shared" si="3"/>
        <v>Nej</v>
      </c>
      <c r="N58" s="3" t="s">
        <v>362</v>
      </c>
      <c r="O58" s="3" t="str">
        <f t="shared" si="4"/>
        <v>Nej</v>
      </c>
    </row>
    <row r="59" spans="1:15" ht="14.25">
      <c r="A59" s="3">
        <f t="shared" si="0"/>
        <v>59</v>
      </c>
      <c r="B59" s="156" t="s">
        <v>366</v>
      </c>
      <c r="C59" s="153" t="s">
        <v>367</v>
      </c>
      <c r="D59" s="153" t="s">
        <v>366</v>
      </c>
      <c r="E59" s="153" t="s">
        <v>368</v>
      </c>
      <c r="F59" s="153" t="s">
        <v>366</v>
      </c>
      <c r="G59" s="153" t="s">
        <v>369</v>
      </c>
      <c r="H59" s="17" t="s">
        <v>366</v>
      </c>
      <c r="I59" s="3" t="str">
        <f t="shared" si="5"/>
        <v>Nej</v>
      </c>
      <c r="J59" s="17" t="s">
        <v>366</v>
      </c>
      <c r="K59" s="3" t="str">
        <f t="shared" si="2"/>
        <v>Nej</v>
      </c>
      <c r="L59" s="156" t="s">
        <v>366</v>
      </c>
      <c r="M59" s="3" t="str">
        <f t="shared" si="3"/>
        <v>Nej</v>
      </c>
      <c r="N59" s="3" t="s">
        <v>366</v>
      </c>
      <c r="O59" s="3" t="str">
        <f t="shared" si="4"/>
        <v>Nej</v>
      </c>
    </row>
    <row r="60" spans="1:15" ht="14.25">
      <c r="A60" s="3">
        <f t="shared" si="0"/>
        <v>60</v>
      </c>
      <c r="B60" s="156" t="s">
        <v>370</v>
      </c>
      <c r="C60" s="153" t="s">
        <v>370</v>
      </c>
      <c r="D60" s="153" t="s">
        <v>370</v>
      </c>
      <c r="E60" s="153" t="s">
        <v>371</v>
      </c>
      <c r="F60" s="153" t="s">
        <v>370</v>
      </c>
      <c r="G60" s="153" t="s">
        <v>372</v>
      </c>
      <c r="H60" s="17" t="s">
        <v>370</v>
      </c>
      <c r="I60" s="3" t="str">
        <f t="shared" si="5"/>
        <v>Nej</v>
      </c>
      <c r="J60" s="17" t="s">
        <v>370</v>
      </c>
      <c r="K60" s="3" t="str">
        <f t="shared" si="2"/>
        <v>Nej</v>
      </c>
      <c r="L60" s="156" t="s">
        <v>370</v>
      </c>
      <c r="M60" s="3" t="str">
        <f t="shared" si="3"/>
        <v>Nej</v>
      </c>
      <c r="N60" s="3" t="s">
        <v>370</v>
      </c>
      <c r="O60" s="3" t="str">
        <f t="shared" si="4"/>
        <v>Nej</v>
      </c>
    </row>
    <row r="61" spans="1:15" ht="14.25">
      <c r="A61" s="3">
        <f t="shared" si="0"/>
        <v>61</v>
      </c>
      <c r="B61" s="156" t="s">
        <v>373</v>
      </c>
      <c r="C61" s="153" t="s">
        <v>374</v>
      </c>
      <c r="D61" s="153" t="s">
        <v>373</v>
      </c>
      <c r="E61" s="153" t="s">
        <v>375</v>
      </c>
      <c r="F61" s="153" t="s">
        <v>373</v>
      </c>
      <c r="G61" s="153" t="s">
        <v>376</v>
      </c>
      <c r="H61" s="17" t="s">
        <v>373</v>
      </c>
      <c r="I61" s="3" t="str">
        <f t="shared" si="5"/>
        <v>Nej</v>
      </c>
      <c r="J61" s="17" t="s">
        <v>373</v>
      </c>
      <c r="K61" s="3" t="str">
        <f t="shared" si="2"/>
        <v>Nej</v>
      </c>
      <c r="L61" s="156" t="s">
        <v>373</v>
      </c>
      <c r="M61" s="3" t="str">
        <f t="shared" si="3"/>
        <v>Nej</v>
      </c>
      <c r="N61" s="3" t="s">
        <v>373</v>
      </c>
      <c r="O61" s="3" t="str">
        <f t="shared" si="4"/>
        <v>Nej</v>
      </c>
    </row>
    <row r="62" spans="1:15" ht="14.25">
      <c r="A62" s="3">
        <f t="shared" si="0"/>
        <v>62</v>
      </c>
      <c r="B62" s="156" t="s">
        <v>377</v>
      </c>
      <c r="C62" s="153" t="s">
        <v>378</v>
      </c>
      <c r="D62" s="153" t="s">
        <v>377</v>
      </c>
      <c r="E62" s="153" t="s">
        <v>379</v>
      </c>
      <c r="F62" s="153" t="s">
        <v>377</v>
      </c>
      <c r="G62" s="153" t="s">
        <v>380</v>
      </c>
      <c r="H62" s="17" t="s">
        <v>377</v>
      </c>
      <c r="I62" s="3" t="str">
        <f t="shared" si="5"/>
        <v>Nej</v>
      </c>
      <c r="J62" s="17" t="s">
        <v>377</v>
      </c>
      <c r="K62" s="3" t="str">
        <f t="shared" si="2"/>
        <v>Nej</v>
      </c>
      <c r="L62" s="156" t="s">
        <v>377</v>
      </c>
      <c r="M62" s="3" t="str">
        <f t="shared" si="3"/>
        <v>Nej</v>
      </c>
      <c r="N62" s="3" t="s">
        <v>377</v>
      </c>
      <c r="O62" s="3" t="str">
        <f t="shared" si="4"/>
        <v>Nej</v>
      </c>
    </row>
    <row r="63" spans="1:15" ht="85.5">
      <c r="A63" s="3">
        <f t="shared" si="0"/>
        <v>63</v>
      </c>
      <c r="B63" s="157" t="s">
        <v>381</v>
      </c>
      <c r="C63" s="157" t="s">
        <v>382</v>
      </c>
      <c r="D63" s="153" t="s">
        <v>383</v>
      </c>
      <c r="E63" s="153" t="s">
        <v>384</v>
      </c>
      <c r="F63" s="153" t="s">
        <v>385</v>
      </c>
      <c r="G63" s="164" t="s">
        <v>386</v>
      </c>
      <c r="H63" s="21" t="s">
        <v>381</v>
      </c>
      <c r="I63" s="3" t="str">
        <f t="shared" si="5"/>
        <v>Nej</v>
      </c>
      <c r="J63" s="21" t="s">
        <v>381</v>
      </c>
      <c r="K63" s="3" t="str">
        <f t="shared" si="2"/>
        <v>Nej</v>
      </c>
      <c r="L63" s="157" t="s">
        <v>381</v>
      </c>
      <c r="M63" s="3" t="str">
        <f t="shared" si="3"/>
        <v>Nej</v>
      </c>
      <c r="N63" s="3" t="s">
        <v>381</v>
      </c>
      <c r="O63" s="3" t="str">
        <f t="shared" si="4"/>
        <v>Nej</v>
      </c>
    </row>
    <row r="64" spans="1:15" ht="140.25">
      <c r="A64" s="3">
        <f t="shared" si="0"/>
        <v>64</v>
      </c>
      <c r="B64" s="153" t="s">
        <v>387</v>
      </c>
      <c r="C64" s="153" t="s">
        <v>388</v>
      </c>
      <c r="D64" s="153" t="s">
        <v>389</v>
      </c>
      <c r="E64" s="153" t="s">
        <v>390</v>
      </c>
      <c r="F64" s="153" t="s">
        <v>391</v>
      </c>
      <c r="G64" s="153" t="s">
        <v>392</v>
      </c>
      <c r="H64" s="3" t="s">
        <v>387</v>
      </c>
      <c r="I64" s="3" t="str">
        <f t="shared" si="5"/>
        <v>Nej</v>
      </c>
      <c r="J64" s="3" t="s">
        <v>387</v>
      </c>
      <c r="K64" s="3" t="str">
        <f t="shared" si="2"/>
        <v>Nej</v>
      </c>
      <c r="L64" s="153" t="s">
        <v>387</v>
      </c>
      <c r="M64" s="3" t="str">
        <f t="shared" si="3"/>
        <v>Nej</v>
      </c>
      <c r="N64" s="3" t="s">
        <v>387</v>
      </c>
      <c r="O64" s="3" t="str">
        <f t="shared" si="4"/>
        <v>Nej</v>
      </c>
    </row>
    <row r="65" spans="1:15" ht="114.75">
      <c r="A65" s="3">
        <f t="shared" si="0"/>
        <v>65</v>
      </c>
      <c r="B65" s="153" t="s">
        <v>393</v>
      </c>
      <c r="C65" s="153" t="s">
        <v>394</v>
      </c>
      <c r="D65" s="153" t="s">
        <v>395</v>
      </c>
      <c r="E65" s="153" t="s">
        <v>396</v>
      </c>
      <c r="F65" s="153" t="s">
        <v>397</v>
      </c>
      <c r="G65" s="153" t="s">
        <v>398</v>
      </c>
      <c r="H65" s="3" t="s">
        <v>393</v>
      </c>
      <c r="I65" s="3" t="str">
        <f t="shared" si="5"/>
        <v>Nej</v>
      </c>
      <c r="J65" s="3" t="s">
        <v>393</v>
      </c>
      <c r="K65" s="3" t="str">
        <f t="shared" si="2"/>
        <v>Nej</v>
      </c>
      <c r="L65" s="153" t="s">
        <v>393</v>
      </c>
      <c r="M65" s="3" t="str">
        <f t="shared" si="3"/>
        <v>Nej</v>
      </c>
      <c r="N65" s="3" t="s">
        <v>393</v>
      </c>
      <c r="O65" s="3" t="str">
        <f t="shared" si="4"/>
        <v>Nej</v>
      </c>
    </row>
    <row r="66" spans="1:15" ht="153">
      <c r="A66" s="3">
        <f t="shared" si="0"/>
        <v>66</v>
      </c>
      <c r="B66" s="153" t="s">
        <v>399</v>
      </c>
      <c r="C66" s="153" t="s">
        <v>400</v>
      </c>
      <c r="D66" s="153" t="s">
        <v>401</v>
      </c>
      <c r="E66" s="153" t="s">
        <v>402</v>
      </c>
      <c r="F66" s="153" t="s">
        <v>403</v>
      </c>
      <c r="G66" s="153" t="s">
        <v>404</v>
      </c>
      <c r="H66" s="3" t="s">
        <v>399</v>
      </c>
      <c r="I66" s="3" t="str">
        <f t="shared" ref="I66:I97" si="6">+IF(B66=H66,"Nej","JA!")</f>
        <v>Nej</v>
      </c>
      <c r="J66" s="3" t="s">
        <v>399</v>
      </c>
      <c r="K66" s="3" t="str">
        <f t="shared" si="2"/>
        <v>Nej</v>
      </c>
      <c r="L66" s="153" t="s">
        <v>399</v>
      </c>
      <c r="M66" s="3" t="str">
        <f t="shared" si="3"/>
        <v>Nej</v>
      </c>
      <c r="N66" s="3" t="s">
        <v>399</v>
      </c>
      <c r="O66" s="3" t="str">
        <f t="shared" si="4"/>
        <v>Nej</v>
      </c>
    </row>
    <row r="67" spans="1:15" ht="63.75">
      <c r="A67" s="3">
        <f t="shared" si="0"/>
        <v>67</v>
      </c>
      <c r="B67" s="153" t="s">
        <v>405</v>
      </c>
      <c r="C67" s="153" t="s">
        <v>406</v>
      </c>
      <c r="D67" s="153" t="s">
        <v>407</v>
      </c>
      <c r="E67" s="153" t="s">
        <v>408</v>
      </c>
      <c r="F67" s="153" t="s">
        <v>405</v>
      </c>
      <c r="G67" s="153" t="s">
        <v>409</v>
      </c>
      <c r="H67" s="3" t="s">
        <v>405</v>
      </c>
      <c r="I67" s="3" t="str">
        <f t="shared" si="6"/>
        <v>Nej</v>
      </c>
      <c r="J67" s="3" t="s">
        <v>405</v>
      </c>
      <c r="K67" s="3" t="str">
        <f t="shared" ref="K67:K130" si="7">+IF(B67=J67,"Nej","JA!")</f>
        <v>Nej</v>
      </c>
      <c r="L67" s="153" t="s">
        <v>405</v>
      </c>
      <c r="M67" s="3" t="str">
        <f t="shared" ref="M67:M130" si="8">+IF(B67=L67,"Nej","JA!")</f>
        <v>Nej</v>
      </c>
      <c r="N67" s="3" t="s">
        <v>405</v>
      </c>
      <c r="O67" s="3" t="str">
        <f t="shared" ref="O67:O130" si="9">+IF(B67=N67,"Nej","JA!")</f>
        <v>Nej</v>
      </c>
    </row>
    <row r="68" spans="1:15" ht="114.75">
      <c r="A68" s="3">
        <f t="shared" si="0"/>
        <v>68</v>
      </c>
      <c r="B68" s="153" t="s">
        <v>410</v>
      </c>
      <c r="C68" s="153" t="s">
        <v>411</v>
      </c>
      <c r="D68" s="153" t="s">
        <v>412</v>
      </c>
      <c r="E68" s="153" t="s">
        <v>413</v>
      </c>
      <c r="F68" s="153" t="s">
        <v>414</v>
      </c>
      <c r="G68" s="153" t="s">
        <v>415</v>
      </c>
      <c r="H68" s="3" t="s">
        <v>410</v>
      </c>
      <c r="I68" s="3" t="str">
        <f t="shared" si="6"/>
        <v>Nej</v>
      </c>
      <c r="J68" s="3" t="s">
        <v>410</v>
      </c>
      <c r="K68" s="3" t="str">
        <f t="shared" si="7"/>
        <v>Nej</v>
      </c>
      <c r="L68" s="153" t="s">
        <v>410</v>
      </c>
      <c r="M68" s="3" t="str">
        <f t="shared" si="8"/>
        <v>Nej</v>
      </c>
      <c r="N68" s="3" t="s">
        <v>410</v>
      </c>
      <c r="O68" s="3" t="str">
        <f t="shared" si="9"/>
        <v>Nej</v>
      </c>
    </row>
    <row r="69" spans="1:15" ht="51">
      <c r="A69" s="3">
        <f t="shared" si="0"/>
        <v>69</v>
      </c>
      <c r="B69" s="153" t="s">
        <v>416</v>
      </c>
      <c r="C69" s="153" t="s">
        <v>417</v>
      </c>
      <c r="D69" s="153" t="s">
        <v>416</v>
      </c>
      <c r="E69" s="153" t="s">
        <v>418</v>
      </c>
      <c r="F69" s="153" t="s">
        <v>419</v>
      </c>
      <c r="G69" s="153" t="s">
        <v>420</v>
      </c>
      <c r="H69" s="3" t="s">
        <v>416</v>
      </c>
      <c r="I69" s="3" t="str">
        <f t="shared" si="6"/>
        <v>Nej</v>
      </c>
      <c r="J69" s="3" t="s">
        <v>416</v>
      </c>
      <c r="K69" s="3" t="str">
        <f t="shared" si="7"/>
        <v>Nej</v>
      </c>
      <c r="L69" s="153" t="s">
        <v>416</v>
      </c>
      <c r="M69" s="3" t="str">
        <f t="shared" si="8"/>
        <v>Nej</v>
      </c>
      <c r="N69" s="3" t="s">
        <v>416</v>
      </c>
      <c r="O69" s="3" t="str">
        <f t="shared" si="9"/>
        <v>Nej</v>
      </c>
    </row>
    <row r="70" spans="1:15" ht="114.75">
      <c r="A70" s="3">
        <f t="shared" si="0"/>
        <v>70</v>
      </c>
      <c r="B70" s="153" t="s">
        <v>421</v>
      </c>
      <c r="C70" s="153" t="s">
        <v>422</v>
      </c>
      <c r="D70" s="153" t="s">
        <v>423</v>
      </c>
      <c r="E70" s="153" t="s">
        <v>424</v>
      </c>
      <c r="F70" s="153" t="s">
        <v>425</v>
      </c>
      <c r="G70" s="153" t="s">
        <v>426</v>
      </c>
      <c r="H70" s="3" t="s">
        <v>421</v>
      </c>
      <c r="I70" s="3" t="str">
        <f t="shared" si="6"/>
        <v>Nej</v>
      </c>
      <c r="J70" s="3" t="s">
        <v>421</v>
      </c>
      <c r="K70" s="3" t="str">
        <f t="shared" si="7"/>
        <v>Nej</v>
      </c>
      <c r="L70" s="153" t="s">
        <v>421</v>
      </c>
      <c r="M70" s="3" t="str">
        <f t="shared" si="8"/>
        <v>Nej</v>
      </c>
      <c r="N70" s="3" t="s">
        <v>421</v>
      </c>
      <c r="O70" s="3" t="str">
        <f t="shared" si="9"/>
        <v>Nej</v>
      </c>
    </row>
    <row r="71" spans="1:15" ht="51">
      <c r="A71" s="3">
        <f t="shared" ref="A71:A90" si="10">ROW(B71)</f>
        <v>71</v>
      </c>
      <c r="B71" s="153" t="s">
        <v>427</v>
      </c>
      <c r="C71" s="153" t="s">
        <v>428</v>
      </c>
      <c r="D71" s="153" t="s">
        <v>429</v>
      </c>
      <c r="E71" s="153" t="s">
        <v>430</v>
      </c>
      <c r="F71" s="153" t="s">
        <v>427</v>
      </c>
      <c r="G71" s="153" t="s">
        <v>431</v>
      </c>
      <c r="H71" s="3" t="s">
        <v>427</v>
      </c>
      <c r="I71" s="3" t="str">
        <f t="shared" si="6"/>
        <v>Nej</v>
      </c>
      <c r="J71" s="3" t="s">
        <v>427</v>
      </c>
      <c r="K71" s="3" t="str">
        <f t="shared" si="7"/>
        <v>Nej</v>
      </c>
      <c r="L71" s="153" t="s">
        <v>427</v>
      </c>
      <c r="M71" s="3" t="str">
        <f t="shared" si="8"/>
        <v>Nej</v>
      </c>
      <c r="N71" s="3" t="s">
        <v>427</v>
      </c>
      <c r="O71" s="3" t="str">
        <f t="shared" si="9"/>
        <v>Nej</v>
      </c>
    </row>
    <row r="72" spans="1:15" ht="76.5">
      <c r="A72" s="3">
        <f t="shared" si="10"/>
        <v>72</v>
      </c>
      <c r="B72" s="153" t="s">
        <v>432</v>
      </c>
      <c r="C72" s="153" t="s">
        <v>433</v>
      </c>
      <c r="D72" s="153" t="s">
        <v>434</v>
      </c>
      <c r="E72" s="153" t="s">
        <v>435</v>
      </c>
      <c r="F72" s="153" t="s">
        <v>436</v>
      </c>
      <c r="G72" s="153" t="s">
        <v>437</v>
      </c>
      <c r="H72" s="3" t="s">
        <v>432</v>
      </c>
      <c r="I72" s="3" t="str">
        <f t="shared" si="6"/>
        <v>Nej</v>
      </c>
      <c r="J72" s="3" t="s">
        <v>432</v>
      </c>
      <c r="K72" s="3" t="str">
        <f t="shared" si="7"/>
        <v>Nej</v>
      </c>
      <c r="L72" s="153" t="s">
        <v>432</v>
      </c>
      <c r="M72" s="3" t="str">
        <f t="shared" si="8"/>
        <v>Nej</v>
      </c>
      <c r="N72" s="3" t="s">
        <v>432</v>
      </c>
      <c r="O72" s="3" t="str">
        <f t="shared" si="9"/>
        <v>Nej</v>
      </c>
    </row>
    <row r="73" spans="1:15" ht="51">
      <c r="A73" s="3">
        <f t="shared" si="10"/>
        <v>73</v>
      </c>
      <c r="B73" s="153" t="s">
        <v>438</v>
      </c>
      <c r="C73" s="153" t="s">
        <v>439</v>
      </c>
      <c r="D73" s="153" t="s">
        <v>438</v>
      </c>
      <c r="E73" s="153" t="s">
        <v>440</v>
      </c>
      <c r="F73" s="153" t="s">
        <v>438</v>
      </c>
      <c r="G73" s="153" t="s">
        <v>441</v>
      </c>
      <c r="H73" s="3" t="s">
        <v>438</v>
      </c>
      <c r="I73" s="3" t="str">
        <f t="shared" si="6"/>
        <v>Nej</v>
      </c>
      <c r="J73" s="3" t="s">
        <v>438</v>
      </c>
      <c r="K73" s="3" t="str">
        <f t="shared" si="7"/>
        <v>Nej</v>
      </c>
      <c r="L73" s="153" t="s">
        <v>438</v>
      </c>
      <c r="M73" s="3" t="str">
        <f t="shared" si="8"/>
        <v>Nej</v>
      </c>
      <c r="N73" s="3" t="s">
        <v>438</v>
      </c>
      <c r="O73" s="3" t="str">
        <f t="shared" si="9"/>
        <v>Nej</v>
      </c>
    </row>
    <row r="74" spans="1:15" ht="102">
      <c r="A74" s="3">
        <f t="shared" si="10"/>
        <v>74</v>
      </c>
      <c r="B74" s="153" t="s">
        <v>442</v>
      </c>
      <c r="C74" s="153" t="s">
        <v>443</v>
      </c>
      <c r="D74" s="153" t="s">
        <v>444</v>
      </c>
      <c r="E74" s="153" t="s">
        <v>445</v>
      </c>
      <c r="F74" s="153" t="s">
        <v>446</v>
      </c>
      <c r="G74" s="153" t="s">
        <v>447</v>
      </c>
      <c r="H74" s="3" t="s">
        <v>442</v>
      </c>
      <c r="I74" s="3" t="str">
        <f t="shared" si="6"/>
        <v>Nej</v>
      </c>
      <c r="J74" s="3" t="s">
        <v>442</v>
      </c>
      <c r="K74" s="3" t="str">
        <f t="shared" si="7"/>
        <v>Nej</v>
      </c>
      <c r="L74" s="153" t="s">
        <v>442</v>
      </c>
      <c r="M74" s="3" t="str">
        <f t="shared" si="8"/>
        <v>Nej</v>
      </c>
      <c r="N74" s="3" t="s">
        <v>442</v>
      </c>
      <c r="O74" s="3" t="str">
        <f t="shared" si="9"/>
        <v>Nej</v>
      </c>
    </row>
    <row r="75" spans="1:15" ht="76.5">
      <c r="A75" s="3">
        <f t="shared" si="10"/>
        <v>75</v>
      </c>
      <c r="B75" s="153" t="s">
        <v>448</v>
      </c>
      <c r="C75" s="153" t="s">
        <v>449</v>
      </c>
      <c r="D75" s="153" t="s">
        <v>450</v>
      </c>
      <c r="E75" s="153" t="s">
        <v>451</v>
      </c>
      <c r="F75" s="153" t="s">
        <v>452</v>
      </c>
      <c r="G75" s="153" t="s">
        <v>453</v>
      </c>
      <c r="H75" s="3" t="s">
        <v>454</v>
      </c>
      <c r="I75" s="3" t="str">
        <f t="shared" si="6"/>
        <v>JA!</v>
      </c>
      <c r="J75" s="3" t="s">
        <v>448</v>
      </c>
      <c r="K75" s="3" t="str">
        <f t="shared" si="7"/>
        <v>Nej</v>
      </c>
      <c r="L75" s="153" t="s">
        <v>448</v>
      </c>
      <c r="M75" s="3" t="str">
        <f t="shared" si="8"/>
        <v>Nej</v>
      </c>
      <c r="N75" s="3" t="s">
        <v>448</v>
      </c>
      <c r="O75" s="3" t="str">
        <f t="shared" si="9"/>
        <v>Nej</v>
      </c>
    </row>
    <row r="76" spans="1:15" ht="114.75">
      <c r="A76" s="3">
        <f t="shared" si="10"/>
        <v>76</v>
      </c>
      <c r="B76" s="153" t="s">
        <v>455</v>
      </c>
      <c r="C76" s="153" t="s">
        <v>456</v>
      </c>
      <c r="D76" s="153" t="s">
        <v>457</v>
      </c>
      <c r="E76" s="153" t="s">
        <v>458</v>
      </c>
      <c r="F76" s="153" t="s">
        <v>459</v>
      </c>
      <c r="G76" s="153" t="s">
        <v>460</v>
      </c>
      <c r="H76" s="3" t="s">
        <v>455</v>
      </c>
      <c r="I76" s="3" t="str">
        <f t="shared" si="6"/>
        <v>Nej</v>
      </c>
      <c r="J76" s="3" t="s">
        <v>455</v>
      </c>
      <c r="K76" s="3" t="str">
        <f t="shared" si="7"/>
        <v>Nej</v>
      </c>
      <c r="L76" s="153" t="s">
        <v>455</v>
      </c>
      <c r="M76" s="3" t="str">
        <f t="shared" si="8"/>
        <v>Nej</v>
      </c>
      <c r="N76" s="3" t="s">
        <v>455</v>
      </c>
      <c r="O76" s="3" t="str">
        <f t="shared" si="9"/>
        <v>Nej</v>
      </c>
    </row>
    <row r="77" spans="1:15" ht="140.25">
      <c r="A77" s="3">
        <f t="shared" si="10"/>
        <v>77</v>
      </c>
      <c r="B77" s="153" t="s">
        <v>461</v>
      </c>
      <c r="C77" s="153" t="s">
        <v>462</v>
      </c>
      <c r="D77" s="153" t="s">
        <v>463</v>
      </c>
      <c r="E77" s="153" t="s">
        <v>464</v>
      </c>
      <c r="F77" s="153" t="s">
        <v>465</v>
      </c>
      <c r="G77" s="153" t="s">
        <v>466</v>
      </c>
      <c r="H77" s="3" t="s">
        <v>467</v>
      </c>
      <c r="I77" s="3" t="str">
        <f t="shared" si="6"/>
        <v>JA!</v>
      </c>
      <c r="J77" s="3" t="s">
        <v>461</v>
      </c>
      <c r="K77" s="3" t="str">
        <f t="shared" si="7"/>
        <v>Nej</v>
      </c>
      <c r="L77" s="153" t="s">
        <v>461</v>
      </c>
      <c r="M77" s="3" t="str">
        <f t="shared" si="8"/>
        <v>Nej</v>
      </c>
      <c r="N77" s="3" t="s">
        <v>461</v>
      </c>
      <c r="O77" s="3" t="str">
        <f t="shared" si="9"/>
        <v>Nej</v>
      </c>
    </row>
    <row r="78" spans="1:15" ht="178.5">
      <c r="A78" s="3">
        <f t="shared" si="10"/>
        <v>78</v>
      </c>
      <c r="B78" s="153" t="s">
        <v>468</v>
      </c>
      <c r="C78" s="153" t="s">
        <v>469</v>
      </c>
      <c r="D78" s="153" t="s">
        <v>470</v>
      </c>
      <c r="E78" s="153" t="s">
        <v>471</v>
      </c>
      <c r="F78" s="153" t="s">
        <v>472</v>
      </c>
      <c r="G78" s="153" t="s">
        <v>473</v>
      </c>
      <c r="H78" s="3" t="s">
        <v>474</v>
      </c>
      <c r="I78" s="3" t="str">
        <f t="shared" si="6"/>
        <v>JA!</v>
      </c>
      <c r="J78" s="3" t="s">
        <v>468</v>
      </c>
      <c r="K78" s="3" t="str">
        <f t="shared" si="7"/>
        <v>Nej</v>
      </c>
      <c r="L78" s="153" t="s">
        <v>468</v>
      </c>
      <c r="M78" s="3" t="str">
        <f t="shared" si="8"/>
        <v>Nej</v>
      </c>
      <c r="N78" s="3" t="s">
        <v>468</v>
      </c>
      <c r="O78" s="3" t="str">
        <f t="shared" si="9"/>
        <v>Nej</v>
      </c>
    </row>
    <row r="79" spans="1:15" ht="102">
      <c r="A79" s="3">
        <f t="shared" si="10"/>
        <v>79</v>
      </c>
      <c r="B79" s="153" t="s">
        <v>475</v>
      </c>
      <c r="C79" s="153" t="s">
        <v>476</v>
      </c>
      <c r="D79" s="153" t="s">
        <v>477</v>
      </c>
      <c r="E79" s="153" t="s">
        <v>478</v>
      </c>
      <c r="F79" s="153" t="s">
        <v>479</v>
      </c>
      <c r="G79" s="153" t="s">
        <v>480</v>
      </c>
      <c r="H79" s="3" t="s">
        <v>475</v>
      </c>
      <c r="I79" s="3" t="str">
        <f t="shared" si="6"/>
        <v>Nej</v>
      </c>
      <c r="J79" s="3" t="s">
        <v>475</v>
      </c>
      <c r="K79" s="3" t="str">
        <f t="shared" si="7"/>
        <v>Nej</v>
      </c>
      <c r="L79" s="153" t="s">
        <v>475</v>
      </c>
      <c r="M79" s="3" t="str">
        <f t="shared" si="8"/>
        <v>Nej</v>
      </c>
      <c r="N79" s="3" t="s">
        <v>475</v>
      </c>
      <c r="O79" s="3" t="str">
        <f t="shared" si="9"/>
        <v>Nej</v>
      </c>
    </row>
    <row r="80" spans="1:15" ht="165.75">
      <c r="A80" s="3">
        <f t="shared" si="10"/>
        <v>80</v>
      </c>
      <c r="B80" s="153" t="s">
        <v>481</v>
      </c>
      <c r="C80" s="153" t="s">
        <v>482</v>
      </c>
      <c r="D80" s="153" t="s">
        <v>483</v>
      </c>
      <c r="E80" s="153" t="s">
        <v>484</v>
      </c>
      <c r="F80" s="153" t="s">
        <v>485</v>
      </c>
      <c r="G80" s="153" t="s">
        <v>486</v>
      </c>
      <c r="H80" s="3" t="s">
        <v>481</v>
      </c>
      <c r="I80" s="3" t="str">
        <f t="shared" si="6"/>
        <v>Nej</v>
      </c>
      <c r="J80" s="3" t="s">
        <v>481</v>
      </c>
      <c r="K80" s="3" t="str">
        <f t="shared" si="7"/>
        <v>Nej</v>
      </c>
      <c r="L80" s="153" t="s">
        <v>481</v>
      </c>
      <c r="M80" s="3" t="str">
        <f t="shared" si="8"/>
        <v>Nej</v>
      </c>
      <c r="N80" s="3" t="s">
        <v>481</v>
      </c>
      <c r="O80" s="3" t="str">
        <f t="shared" si="9"/>
        <v>Nej</v>
      </c>
    </row>
    <row r="81" spans="1:15" ht="51">
      <c r="A81" s="3">
        <f t="shared" si="10"/>
        <v>81</v>
      </c>
      <c r="B81" s="153" t="s">
        <v>487</v>
      </c>
      <c r="C81" s="153" t="s">
        <v>488</v>
      </c>
      <c r="D81" s="153" t="s">
        <v>489</v>
      </c>
      <c r="E81" s="153" t="s">
        <v>490</v>
      </c>
      <c r="F81" s="153" t="s">
        <v>491</v>
      </c>
      <c r="G81" s="153" t="s">
        <v>492</v>
      </c>
      <c r="H81" s="3" t="s">
        <v>493</v>
      </c>
      <c r="I81" s="3" t="str">
        <f t="shared" si="6"/>
        <v>JA!</v>
      </c>
      <c r="J81" s="3" t="s">
        <v>487</v>
      </c>
      <c r="K81" s="3" t="str">
        <f t="shared" si="7"/>
        <v>Nej</v>
      </c>
      <c r="L81" s="153" t="s">
        <v>487</v>
      </c>
      <c r="M81" s="3" t="str">
        <f t="shared" si="8"/>
        <v>Nej</v>
      </c>
      <c r="N81" s="3" t="s">
        <v>487</v>
      </c>
      <c r="O81" s="3" t="str">
        <f t="shared" si="9"/>
        <v>Nej</v>
      </c>
    </row>
    <row r="82" spans="1:15" ht="153">
      <c r="A82" s="3">
        <f t="shared" si="10"/>
        <v>82</v>
      </c>
      <c r="B82" s="153" t="s">
        <v>494</v>
      </c>
      <c r="C82" s="153" t="s">
        <v>495</v>
      </c>
      <c r="D82" s="153" t="s">
        <v>496</v>
      </c>
      <c r="E82" s="153" t="s">
        <v>497</v>
      </c>
      <c r="F82" s="153" t="s">
        <v>498</v>
      </c>
      <c r="G82" s="153" t="s">
        <v>499</v>
      </c>
      <c r="H82" s="3" t="s">
        <v>494</v>
      </c>
      <c r="I82" s="3" t="str">
        <f t="shared" si="6"/>
        <v>Nej</v>
      </c>
      <c r="J82" s="3" t="s">
        <v>494</v>
      </c>
      <c r="K82" s="3" t="str">
        <f t="shared" si="7"/>
        <v>Nej</v>
      </c>
      <c r="L82" s="153" t="s">
        <v>494</v>
      </c>
      <c r="M82" s="3" t="str">
        <f t="shared" si="8"/>
        <v>Nej</v>
      </c>
      <c r="N82" s="3" t="s">
        <v>494</v>
      </c>
      <c r="O82" s="3" t="str">
        <f t="shared" si="9"/>
        <v>Nej</v>
      </c>
    </row>
    <row r="83" spans="1:15" ht="63.75">
      <c r="A83" s="3">
        <f t="shared" si="10"/>
        <v>83</v>
      </c>
      <c r="B83" s="153" t="s">
        <v>500</v>
      </c>
      <c r="C83" s="153" t="s">
        <v>501</v>
      </c>
      <c r="D83" s="153" t="s">
        <v>500</v>
      </c>
      <c r="E83" s="153" t="s">
        <v>502</v>
      </c>
      <c r="F83" s="153" t="s">
        <v>503</v>
      </c>
      <c r="G83" s="153" t="s">
        <v>504</v>
      </c>
      <c r="H83" s="3" t="s">
        <v>500</v>
      </c>
      <c r="I83" s="3" t="str">
        <f t="shared" si="6"/>
        <v>Nej</v>
      </c>
      <c r="J83" s="3" t="s">
        <v>500</v>
      </c>
      <c r="K83" s="3" t="str">
        <f t="shared" si="7"/>
        <v>Nej</v>
      </c>
      <c r="L83" s="153" t="s">
        <v>500</v>
      </c>
      <c r="M83" s="3" t="str">
        <f t="shared" si="8"/>
        <v>Nej</v>
      </c>
      <c r="N83" s="3" t="s">
        <v>500</v>
      </c>
      <c r="O83" s="3" t="str">
        <f t="shared" si="9"/>
        <v>Nej</v>
      </c>
    </row>
    <row r="84" spans="1:15" ht="63.75">
      <c r="A84" s="3">
        <f t="shared" si="10"/>
        <v>84</v>
      </c>
      <c r="B84" s="153" t="s">
        <v>505</v>
      </c>
      <c r="C84" s="153" t="s">
        <v>506</v>
      </c>
      <c r="D84" s="153" t="s">
        <v>507</v>
      </c>
      <c r="E84" s="153" t="s">
        <v>508</v>
      </c>
      <c r="F84" s="153" t="s">
        <v>509</v>
      </c>
      <c r="G84" s="153" t="s">
        <v>510</v>
      </c>
      <c r="H84" s="3" t="s">
        <v>505</v>
      </c>
      <c r="I84" s="3" t="str">
        <f t="shared" si="6"/>
        <v>Nej</v>
      </c>
      <c r="J84" s="3" t="s">
        <v>505</v>
      </c>
      <c r="K84" s="3" t="str">
        <f t="shared" si="7"/>
        <v>Nej</v>
      </c>
      <c r="L84" s="153" t="s">
        <v>505</v>
      </c>
      <c r="M84" s="3" t="str">
        <f t="shared" si="8"/>
        <v>Nej</v>
      </c>
      <c r="N84" s="3" t="s">
        <v>505</v>
      </c>
      <c r="O84" s="3" t="str">
        <f t="shared" si="9"/>
        <v>Nej</v>
      </c>
    </row>
    <row r="85" spans="1:15" ht="51">
      <c r="A85" s="3">
        <f t="shared" si="10"/>
        <v>85</v>
      </c>
      <c r="B85" s="153" t="s">
        <v>511</v>
      </c>
      <c r="C85" s="153" t="s">
        <v>512</v>
      </c>
      <c r="D85" s="153" t="s">
        <v>511</v>
      </c>
      <c r="E85" s="153" t="s">
        <v>513</v>
      </c>
      <c r="F85" s="153" t="s">
        <v>514</v>
      </c>
      <c r="G85" s="153" t="s">
        <v>515</v>
      </c>
      <c r="H85" s="3" t="s">
        <v>516</v>
      </c>
      <c r="I85" s="3" t="str">
        <f t="shared" si="6"/>
        <v>JA!</v>
      </c>
      <c r="J85" s="3" t="s">
        <v>511</v>
      </c>
      <c r="K85" s="3" t="str">
        <f t="shared" si="7"/>
        <v>Nej</v>
      </c>
      <c r="L85" s="153" t="s">
        <v>511</v>
      </c>
      <c r="M85" s="3" t="str">
        <f t="shared" si="8"/>
        <v>Nej</v>
      </c>
      <c r="N85" s="3" t="s">
        <v>511</v>
      </c>
      <c r="O85" s="3" t="str">
        <f t="shared" si="9"/>
        <v>Nej</v>
      </c>
    </row>
    <row r="86" spans="1:15" ht="114.75">
      <c r="A86" s="3">
        <f t="shared" si="10"/>
        <v>86</v>
      </c>
      <c r="B86" s="153" t="s">
        <v>517</v>
      </c>
      <c r="C86" s="153" t="s">
        <v>518</v>
      </c>
      <c r="D86" s="153" t="s">
        <v>519</v>
      </c>
      <c r="E86" s="153" t="s">
        <v>520</v>
      </c>
      <c r="F86" s="153" t="s">
        <v>521</v>
      </c>
      <c r="G86" s="153" t="s">
        <v>522</v>
      </c>
      <c r="H86" s="3" t="s">
        <v>517</v>
      </c>
      <c r="I86" s="3" t="str">
        <f t="shared" si="6"/>
        <v>Nej</v>
      </c>
      <c r="J86" s="3" t="s">
        <v>517</v>
      </c>
      <c r="K86" s="3" t="str">
        <f t="shared" si="7"/>
        <v>Nej</v>
      </c>
      <c r="L86" s="153" t="s">
        <v>517</v>
      </c>
      <c r="M86" s="3" t="str">
        <f t="shared" si="8"/>
        <v>Nej</v>
      </c>
      <c r="N86" s="3" t="s">
        <v>517</v>
      </c>
      <c r="O86" s="3" t="str">
        <f t="shared" si="9"/>
        <v>Nej</v>
      </c>
    </row>
    <row r="87" spans="1:15" ht="63.75">
      <c r="A87" s="3">
        <f t="shared" si="10"/>
        <v>87</v>
      </c>
      <c r="B87" s="153" t="s">
        <v>523</v>
      </c>
      <c r="C87" s="153" t="s">
        <v>524</v>
      </c>
      <c r="D87" s="153" t="s">
        <v>525</v>
      </c>
      <c r="E87" s="153" t="s">
        <v>526</v>
      </c>
      <c r="F87" s="153" t="s">
        <v>527</v>
      </c>
      <c r="G87" s="153" t="s">
        <v>528</v>
      </c>
      <c r="H87" s="3" t="s">
        <v>523</v>
      </c>
      <c r="I87" s="3" t="str">
        <f t="shared" si="6"/>
        <v>Nej</v>
      </c>
      <c r="J87" s="3" t="s">
        <v>523</v>
      </c>
      <c r="K87" s="3" t="str">
        <f t="shared" si="7"/>
        <v>Nej</v>
      </c>
      <c r="L87" s="153" t="s">
        <v>523</v>
      </c>
      <c r="M87" s="3" t="str">
        <f t="shared" si="8"/>
        <v>Nej</v>
      </c>
      <c r="N87" s="3" t="s">
        <v>523</v>
      </c>
      <c r="O87" s="3" t="str">
        <f t="shared" si="9"/>
        <v>Nej</v>
      </c>
    </row>
    <row r="88" spans="1:15" ht="76.5">
      <c r="A88" s="3">
        <f t="shared" si="10"/>
        <v>88</v>
      </c>
      <c r="B88" s="153" t="s">
        <v>529</v>
      </c>
      <c r="C88" s="153" t="s">
        <v>530</v>
      </c>
      <c r="D88" s="153" t="s">
        <v>531</v>
      </c>
      <c r="E88" s="153" t="s">
        <v>532</v>
      </c>
      <c r="F88" s="153" t="s">
        <v>533</v>
      </c>
      <c r="G88" s="153" t="s">
        <v>534</v>
      </c>
      <c r="H88" s="3" t="s">
        <v>529</v>
      </c>
      <c r="I88" s="3" t="str">
        <f t="shared" si="6"/>
        <v>Nej</v>
      </c>
      <c r="J88" s="3" t="s">
        <v>529</v>
      </c>
      <c r="K88" s="3" t="str">
        <f t="shared" si="7"/>
        <v>Nej</v>
      </c>
      <c r="L88" s="153" t="s">
        <v>529</v>
      </c>
      <c r="M88" s="3" t="str">
        <f t="shared" si="8"/>
        <v>Nej</v>
      </c>
      <c r="N88" s="3" t="s">
        <v>529</v>
      </c>
      <c r="O88" s="3" t="str">
        <f t="shared" si="9"/>
        <v>Nej</v>
      </c>
    </row>
    <row r="89" spans="1:15" ht="51">
      <c r="A89" s="3">
        <f t="shared" si="10"/>
        <v>89</v>
      </c>
      <c r="B89" s="153" t="s">
        <v>535</v>
      </c>
      <c r="C89" s="153" t="s">
        <v>536</v>
      </c>
      <c r="D89" s="153" t="s">
        <v>535</v>
      </c>
      <c r="E89" s="153" t="s">
        <v>537</v>
      </c>
      <c r="F89" s="153" t="s">
        <v>538</v>
      </c>
      <c r="G89" s="153" t="s">
        <v>539</v>
      </c>
      <c r="H89" s="3" t="s">
        <v>535</v>
      </c>
      <c r="I89" s="3" t="str">
        <f t="shared" si="6"/>
        <v>Nej</v>
      </c>
      <c r="J89" s="3" t="s">
        <v>540</v>
      </c>
      <c r="K89" s="3" t="str">
        <f t="shared" si="7"/>
        <v>JA!</v>
      </c>
      <c r="L89" s="153" t="s">
        <v>540</v>
      </c>
      <c r="M89" s="3" t="str">
        <f t="shared" si="8"/>
        <v>JA!</v>
      </c>
      <c r="N89" s="3" t="s">
        <v>540</v>
      </c>
      <c r="O89" s="3" t="str">
        <f t="shared" si="9"/>
        <v>JA!</v>
      </c>
    </row>
    <row r="90" spans="1:15" ht="102">
      <c r="A90" s="3">
        <f t="shared" si="10"/>
        <v>90</v>
      </c>
      <c r="B90" s="153" t="s">
        <v>541</v>
      </c>
      <c r="C90" s="153" t="s">
        <v>542</v>
      </c>
      <c r="D90" s="153" t="s">
        <v>543</v>
      </c>
      <c r="E90" s="153" t="s">
        <v>544</v>
      </c>
      <c r="F90" s="153" t="s">
        <v>545</v>
      </c>
      <c r="G90" s="153" t="s">
        <v>546</v>
      </c>
      <c r="H90" s="3" t="s">
        <v>541</v>
      </c>
      <c r="I90" s="3" t="str">
        <f t="shared" si="6"/>
        <v>Nej</v>
      </c>
      <c r="J90" s="3" t="s">
        <v>541</v>
      </c>
      <c r="K90" s="3" t="str">
        <f t="shared" si="7"/>
        <v>Nej</v>
      </c>
      <c r="L90" s="153" t="s">
        <v>541</v>
      </c>
      <c r="M90" s="3" t="str">
        <f t="shared" si="8"/>
        <v>Nej</v>
      </c>
      <c r="N90" s="3" t="s">
        <v>541</v>
      </c>
      <c r="O90" s="3" t="str">
        <f t="shared" si="9"/>
        <v>Nej</v>
      </c>
    </row>
    <row r="91" spans="1:15" ht="38.25">
      <c r="A91" s="3">
        <f t="shared" ref="A91:A261" si="11">ROW(B91)</f>
        <v>91</v>
      </c>
      <c r="B91" s="153" t="s">
        <v>547</v>
      </c>
      <c r="C91" s="153" t="s">
        <v>548</v>
      </c>
      <c r="D91" s="153" t="s">
        <v>549</v>
      </c>
      <c r="E91" s="153" t="s">
        <v>550</v>
      </c>
      <c r="F91" s="153" t="s">
        <v>551</v>
      </c>
      <c r="G91" s="153" t="s">
        <v>552</v>
      </c>
      <c r="H91" s="3" t="s">
        <v>553</v>
      </c>
      <c r="I91" s="3" t="str">
        <f t="shared" si="6"/>
        <v>JA!</v>
      </c>
      <c r="J91" s="3" t="s">
        <v>547</v>
      </c>
      <c r="K91" s="3" t="str">
        <f t="shared" si="7"/>
        <v>Nej</v>
      </c>
      <c r="L91" s="153" t="s">
        <v>547</v>
      </c>
      <c r="M91" s="3" t="str">
        <f t="shared" si="8"/>
        <v>Nej</v>
      </c>
      <c r="N91" s="3" t="s">
        <v>547</v>
      </c>
      <c r="O91" s="3" t="str">
        <f t="shared" si="9"/>
        <v>Nej</v>
      </c>
    </row>
    <row r="92" spans="1:15" ht="25.5">
      <c r="A92" s="3">
        <f t="shared" si="11"/>
        <v>92</v>
      </c>
      <c r="B92" s="153" t="s">
        <v>554</v>
      </c>
      <c r="C92" s="153" t="s">
        <v>555</v>
      </c>
      <c r="D92" s="153" t="s">
        <v>554</v>
      </c>
      <c r="E92" s="153" t="s">
        <v>556</v>
      </c>
      <c r="F92" s="153" t="s">
        <v>557</v>
      </c>
      <c r="G92" s="153" t="s">
        <v>558</v>
      </c>
      <c r="H92" s="3" t="s">
        <v>554</v>
      </c>
      <c r="I92" s="3" t="str">
        <f t="shared" si="6"/>
        <v>Nej</v>
      </c>
      <c r="J92" s="3" t="s">
        <v>554</v>
      </c>
      <c r="K92" s="3" t="str">
        <f t="shared" si="7"/>
        <v>Nej</v>
      </c>
      <c r="L92" s="153" t="s">
        <v>554</v>
      </c>
      <c r="M92" s="3" t="str">
        <f t="shared" si="8"/>
        <v>Nej</v>
      </c>
      <c r="N92" s="3" t="s">
        <v>554</v>
      </c>
      <c r="O92" s="3" t="str">
        <f t="shared" si="9"/>
        <v>Nej</v>
      </c>
    </row>
    <row r="93" spans="1:15" ht="63.75">
      <c r="A93" s="3">
        <f t="shared" si="11"/>
        <v>93</v>
      </c>
      <c r="B93" s="153" t="s">
        <v>559</v>
      </c>
      <c r="C93" s="153" t="s">
        <v>560</v>
      </c>
      <c r="D93" s="153" t="s">
        <v>561</v>
      </c>
      <c r="E93" s="153" t="s">
        <v>562</v>
      </c>
      <c r="F93" s="153" t="s">
        <v>563</v>
      </c>
      <c r="G93" s="153" t="s">
        <v>564</v>
      </c>
      <c r="H93" s="3" t="s">
        <v>559</v>
      </c>
      <c r="I93" s="3" t="str">
        <f t="shared" si="6"/>
        <v>Nej</v>
      </c>
      <c r="J93" s="3" t="s">
        <v>559</v>
      </c>
      <c r="K93" s="3" t="str">
        <f t="shared" si="7"/>
        <v>Nej</v>
      </c>
      <c r="L93" s="153" t="s">
        <v>559</v>
      </c>
      <c r="M93" s="3" t="str">
        <f t="shared" si="8"/>
        <v>Nej</v>
      </c>
      <c r="N93" s="3" t="s">
        <v>559</v>
      </c>
      <c r="O93" s="3" t="str">
        <f t="shared" si="9"/>
        <v>Nej</v>
      </c>
    </row>
    <row r="94" spans="1:15">
      <c r="A94" s="3">
        <f t="shared" si="11"/>
        <v>94</v>
      </c>
      <c r="B94" s="153" t="s">
        <v>565</v>
      </c>
      <c r="C94" s="153" t="s">
        <v>566</v>
      </c>
      <c r="D94" s="153" t="s">
        <v>565</v>
      </c>
      <c r="E94" s="153" t="s">
        <v>567</v>
      </c>
      <c r="F94" s="153" t="s">
        <v>565</v>
      </c>
      <c r="G94" s="153" t="s">
        <v>568</v>
      </c>
      <c r="H94" s="3" t="s">
        <v>565</v>
      </c>
      <c r="I94" s="3" t="str">
        <f t="shared" si="6"/>
        <v>Nej</v>
      </c>
      <c r="J94" s="3" t="s">
        <v>565</v>
      </c>
      <c r="K94" s="3" t="str">
        <f t="shared" si="7"/>
        <v>Nej</v>
      </c>
      <c r="L94" s="153" t="s">
        <v>565</v>
      </c>
      <c r="M94" s="3" t="str">
        <f t="shared" si="8"/>
        <v>Nej</v>
      </c>
      <c r="N94" s="3" t="s">
        <v>565</v>
      </c>
      <c r="O94" s="3" t="str">
        <f t="shared" si="9"/>
        <v>Nej</v>
      </c>
    </row>
    <row r="95" spans="1:15" ht="51">
      <c r="A95" s="3">
        <f t="shared" si="11"/>
        <v>95</v>
      </c>
      <c r="B95" s="153" t="s">
        <v>569</v>
      </c>
      <c r="C95" s="153" t="s">
        <v>570</v>
      </c>
      <c r="D95" s="153" t="s">
        <v>571</v>
      </c>
      <c r="E95" s="153" t="s">
        <v>572</v>
      </c>
      <c r="F95" s="153" t="s">
        <v>573</v>
      </c>
      <c r="G95" s="153" t="s">
        <v>574</v>
      </c>
      <c r="H95" s="3" t="s">
        <v>569</v>
      </c>
      <c r="I95" s="3" t="str">
        <f t="shared" si="6"/>
        <v>Nej</v>
      </c>
      <c r="J95" s="3" t="s">
        <v>569</v>
      </c>
      <c r="K95" s="3" t="str">
        <f t="shared" si="7"/>
        <v>Nej</v>
      </c>
      <c r="L95" s="153" t="s">
        <v>569</v>
      </c>
      <c r="M95" s="3" t="str">
        <f t="shared" si="8"/>
        <v>Nej</v>
      </c>
      <c r="N95" s="3" t="s">
        <v>569</v>
      </c>
      <c r="O95" s="3" t="str">
        <f t="shared" si="9"/>
        <v>Nej</v>
      </c>
    </row>
    <row r="96" spans="1:15" ht="51">
      <c r="A96" s="3">
        <f t="shared" si="11"/>
        <v>96</v>
      </c>
      <c r="B96" s="153" t="s">
        <v>575</v>
      </c>
      <c r="C96" s="153" t="s">
        <v>576</v>
      </c>
      <c r="D96" s="153" t="s">
        <v>577</v>
      </c>
      <c r="E96" s="153" t="s">
        <v>578</v>
      </c>
      <c r="F96" s="153" t="s">
        <v>579</v>
      </c>
      <c r="G96" s="153" t="s">
        <v>580</v>
      </c>
      <c r="H96" s="3" t="s">
        <v>575</v>
      </c>
      <c r="I96" s="3" t="str">
        <f t="shared" si="6"/>
        <v>Nej</v>
      </c>
      <c r="J96" s="3" t="s">
        <v>575</v>
      </c>
      <c r="K96" s="3" t="str">
        <f t="shared" si="7"/>
        <v>Nej</v>
      </c>
      <c r="L96" s="153" t="s">
        <v>575</v>
      </c>
      <c r="M96" s="3" t="str">
        <f t="shared" si="8"/>
        <v>Nej</v>
      </c>
      <c r="N96" s="3" t="s">
        <v>575</v>
      </c>
      <c r="O96" s="3" t="str">
        <f t="shared" si="9"/>
        <v>Nej</v>
      </c>
    </row>
    <row r="97" spans="1:15" ht="25.5">
      <c r="A97" s="3">
        <f t="shared" si="11"/>
        <v>97</v>
      </c>
      <c r="B97" s="153" t="s">
        <v>229</v>
      </c>
      <c r="C97" s="153" t="s">
        <v>581</v>
      </c>
      <c r="D97" s="153" t="s">
        <v>231</v>
      </c>
      <c r="E97" s="153" t="s">
        <v>232</v>
      </c>
      <c r="F97" s="153" t="s">
        <v>233</v>
      </c>
      <c r="G97" s="153" t="s">
        <v>234</v>
      </c>
      <c r="H97" s="3" t="s">
        <v>229</v>
      </c>
      <c r="I97" s="3" t="str">
        <f t="shared" si="6"/>
        <v>Nej</v>
      </c>
      <c r="J97" s="3" t="s">
        <v>229</v>
      </c>
      <c r="K97" s="3" t="str">
        <f t="shared" si="7"/>
        <v>Nej</v>
      </c>
      <c r="L97" s="153" t="s">
        <v>229</v>
      </c>
      <c r="M97" s="3" t="str">
        <f t="shared" si="8"/>
        <v>Nej</v>
      </c>
      <c r="N97" s="3" t="s">
        <v>229</v>
      </c>
      <c r="O97" s="3" t="str">
        <f t="shared" si="9"/>
        <v>Nej</v>
      </c>
    </row>
    <row r="98" spans="1:15" ht="51">
      <c r="A98" s="3">
        <f t="shared" si="11"/>
        <v>98</v>
      </c>
      <c r="B98" s="153" t="s">
        <v>582</v>
      </c>
      <c r="C98" s="153" t="s">
        <v>583</v>
      </c>
      <c r="D98" s="153" t="s">
        <v>584</v>
      </c>
      <c r="E98" s="153" t="s">
        <v>585</v>
      </c>
      <c r="F98" s="153" t="s">
        <v>586</v>
      </c>
      <c r="G98" s="153" t="s">
        <v>587</v>
      </c>
      <c r="H98" s="3" t="s">
        <v>582</v>
      </c>
      <c r="I98" s="3" t="str">
        <f t="shared" ref="I98:I161" si="12">+IF(B98=H98,"Nej","JA!")</f>
        <v>Nej</v>
      </c>
      <c r="J98" s="3" t="s">
        <v>582</v>
      </c>
      <c r="K98" s="3" t="str">
        <f t="shared" si="7"/>
        <v>Nej</v>
      </c>
      <c r="L98" s="153" t="s">
        <v>582</v>
      </c>
      <c r="M98" s="3" t="str">
        <f t="shared" si="8"/>
        <v>Nej</v>
      </c>
      <c r="N98" s="3" t="s">
        <v>582</v>
      </c>
      <c r="O98" s="3" t="str">
        <f t="shared" si="9"/>
        <v>Nej</v>
      </c>
    </row>
    <row r="99" spans="1:15" ht="25.5">
      <c r="A99" s="3">
        <f t="shared" si="11"/>
        <v>99</v>
      </c>
      <c r="B99" s="153" t="s">
        <v>588</v>
      </c>
      <c r="C99" s="153" t="s">
        <v>589</v>
      </c>
      <c r="D99" s="153" t="s">
        <v>588</v>
      </c>
      <c r="E99" s="153" t="s">
        <v>590</v>
      </c>
      <c r="F99" s="153" t="s">
        <v>588</v>
      </c>
      <c r="G99" s="153" t="s">
        <v>591</v>
      </c>
      <c r="H99" s="3" t="s">
        <v>588</v>
      </c>
      <c r="I99" s="3" t="str">
        <f t="shared" si="12"/>
        <v>Nej</v>
      </c>
      <c r="J99" s="3" t="s">
        <v>588</v>
      </c>
      <c r="K99" s="3" t="str">
        <f t="shared" si="7"/>
        <v>Nej</v>
      </c>
      <c r="L99" s="153" t="s">
        <v>588</v>
      </c>
      <c r="M99" s="3" t="str">
        <f t="shared" si="8"/>
        <v>Nej</v>
      </c>
      <c r="N99" s="3" t="s">
        <v>588</v>
      </c>
      <c r="O99" s="3" t="str">
        <f t="shared" si="9"/>
        <v>Nej</v>
      </c>
    </row>
    <row r="100" spans="1:15">
      <c r="A100" s="3">
        <f t="shared" si="11"/>
        <v>100</v>
      </c>
      <c r="B100" s="153" t="s">
        <v>186</v>
      </c>
      <c r="C100" s="153" t="s">
        <v>186</v>
      </c>
      <c r="D100" s="153" t="s">
        <v>187</v>
      </c>
      <c r="E100" s="153" t="s">
        <v>188</v>
      </c>
      <c r="F100" s="153" t="s">
        <v>189</v>
      </c>
      <c r="G100" s="153" t="s">
        <v>190</v>
      </c>
      <c r="H100" s="3" t="s">
        <v>191</v>
      </c>
      <c r="I100" s="3" t="str">
        <f t="shared" si="12"/>
        <v>Nej</v>
      </c>
      <c r="J100" s="3" t="s">
        <v>186</v>
      </c>
      <c r="K100" s="3" t="str">
        <f t="shared" si="7"/>
        <v>Nej</v>
      </c>
      <c r="L100" s="153" t="s">
        <v>186</v>
      </c>
      <c r="M100" s="3" t="str">
        <f t="shared" si="8"/>
        <v>Nej</v>
      </c>
      <c r="N100" s="3" t="s">
        <v>186</v>
      </c>
      <c r="O100" s="3" t="str">
        <f t="shared" si="9"/>
        <v>Nej</v>
      </c>
    </row>
    <row r="101" spans="1:15" ht="38.25">
      <c r="A101" s="3">
        <f t="shared" si="11"/>
        <v>101</v>
      </c>
      <c r="B101" s="153" t="s">
        <v>592</v>
      </c>
      <c r="C101" s="153" t="s">
        <v>593</v>
      </c>
      <c r="D101" s="153" t="s">
        <v>594</v>
      </c>
      <c r="E101" s="153" t="s">
        <v>595</v>
      </c>
      <c r="F101" s="153" t="s">
        <v>596</v>
      </c>
      <c r="G101" s="153" t="s">
        <v>597</v>
      </c>
      <c r="H101" s="3" t="s">
        <v>592</v>
      </c>
      <c r="I101" s="3" t="str">
        <f t="shared" si="12"/>
        <v>Nej</v>
      </c>
      <c r="J101" s="3" t="s">
        <v>592</v>
      </c>
      <c r="K101" s="3" t="str">
        <f t="shared" si="7"/>
        <v>Nej</v>
      </c>
      <c r="L101" s="153" t="s">
        <v>592</v>
      </c>
      <c r="M101" s="3" t="str">
        <f t="shared" si="8"/>
        <v>Nej</v>
      </c>
      <c r="N101" s="3" t="s">
        <v>592</v>
      </c>
      <c r="O101" s="3" t="str">
        <f t="shared" si="9"/>
        <v>Nej</v>
      </c>
    </row>
    <row r="102" spans="1:15" ht="76.5">
      <c r="A102" s="3">
        <f t="shared" si="11"/>
        <v>102</v>
      </c>
      <c r="B102" s="153" t="s">
        <v>598</v>
      </c>
      <c r="C102" s="153" t="s">
        <v>599</v>
      </c>
      <c r="D102" s="153" t="s">
        <v>600</v>
      </c>
      <c r="E102" s="153" t="s">
        <v>601</v>
      </c>
      <c r="F102" s="153" t="s">
        <v>602</v>
      </c>
      <c r="G102" s="153" t="s">
        <v>603</v>
      </c>
      <c r="H102" s="3" t="s">
        <v>598</v>
      </c>
      <c r="I102" s="3" t="str">
        <f t="shared" si="12"/>
        <v>Nej</v>
      </c>
      <c r="J102" s="3" t="s">
        <v>598</v>
      </c>
      <c r="K102" s="3" t="str">
        <f t="shared" si="7"/>
        <v>Nej</v>
      </c>
      <c r="L102" s="153" t="s">
        <v>598</v>
      </c>
      <c r="M102" s="3" t="str">
        <f t="shared" si="8"/>
        <v>Nej</v>
      </c>
      <c r="N102" s="3" t="s">
        <v>598</v>
      </c>
      <c r="O102" s="3" t="str">
        <f t="shared" si="9"/>
        <v>Nej</v>
      </c>
    </row>
    <row r="103" spans="1:15" ht="140.25">
      <c r="A103" s="3">
        <f t="shared" si="11"/>
        <v>103</v>
      </c>
      <c r="B103" s="153" t="s">
        <v>604</v>
      </c>
      <c r="C103" s="153" t="s">
        <v>605</v>
      </c>
      <c r="D103" s="153" t="s">
        <v>606</v>
      </c>
      <c r="E103" s="153" t="s">
        <v>607</v>
      </c>
      <c r="F103" s="153" t="s">
        <v>608</v>
      </c>
      <c r="G103" s="153" t="s">
        <v>609</v>
      </c>
      <c r="I103" s="3" t="str">
        <f t="shared" si="12"/>
        <v>JA!</v>
      </c>
      <c r="J103" s="3" t="s">
        <v>604</v>
      </c>
      <c r="K103" s="3" t="str">
        <f t="shared" si="7"/>
        <v>Nej</v>
      </c>
      <c r="L103" s="153" t="s">
        <v>604</v>
      </c>
      <c r="M103" s="3" t="str">
        <f t="shared" si="8"/>
        <v>Nej</v>
      </c>
      <c r="N103" s="3" t="s">
        <v>604</v>
      </c>
      <c r="O103" s="3" t="str">
        <f t="shared" si="9"/>
        <v>Nej</v>
      </c>
    </row>
    <row r="104" spans="1:15" ht="63.75">
      <c r="A104" s="3">
        <f t="shared" si="11"/>
        <v>104</v>
      </c>
      <c r="B104" s="153" t="s">
        <v>610</v>
      </c>
      <c r="C104" s="153" t="s">
        <v>611</v>
      </c>
      <c r="D104" s="153" t="s">
        <v>612</v>
      </c>
      <c r="E104" s="153" t="s">
        <v>613</v>
      </c>
      <c r="F104" s="153" t="s">
        <v>614</v>
      </c>
      <c r="G104" s="153" t="s">
        <v>615</v>
      </c>
      <c r="I104" s="3" t="str">
        <f t="shared" si="12"/>
        <v>JA!</v>
      </c>
      <c r="J104" s="3" t="s">
        <v>610</v>
      </c>
      <c r="K104" s="3" t="str">
        <f t="shared" si="7"/>
        <v>Nej</v>
      </c>
      <c r="L104" s="153" t="s">
        <v>610</v>
      </c>
      <c r="M104" s="3" t="str">
        <f t="shared" si="8"/>
        <v>Nej</v>
      </c>
      <c r="N104" s="3" t="s">
        <v>610</v>
      </c>
      <c r="O104" s="3" t="str">
        <f t="shared" si="9"/>
        <v>Nej</v>
      </c>
    </row>
    <row r="105" spans="1:15" ht="25.5">
      <c r="A105" s="3">
        <f t="shared" si="11"/>
        <v>105</v>
      </c>
      <c r="B105" s="153" t="s">
        <v>616</v>
      </c>
      <c r="C105" s="153" t="s">
        <v>617</v>
      </c>
      <c r="D105" s="153" t="s">
        <v>618</v>
      </c>
      <c r="E105" s="153" t="s">
        <v>619</v>
      </c>
      <c r="F105" s="153" t="s">
        <v>620</v>
      </c>
      <c r="G105" s="153" t="s">
        <v>621</v>
      </c>
      <c r="I105" s="3" t="str">
        <f t="shared" si="12"/>
        <v>JA!</v>
      </c>
      <c r="J105" s="3" t="s">
        <v>616</v>
      </c>
      <c r="K105" s="3" t="str">
        <f t="shared" si="7"/>
        <v>Nej</v>
      </c>
      <c r="L105" s="153" t="s">
        <v>616</v>
      </c>
      <c r="M105" s="3" t="str">
        <f t="shared" si="8"/>
        <v>Nej</v>
      </c>
      <c r="N105" s="3" t="s">
        <v>616</v>
      </c>
      <c r="O105" s="3" t="str">
        <f t="shared" si="9"/>
        <v>Nej</v>
      </c>
    </row>
    <row r="106" spans="1:15" ht="25.5">
      <c r="A106" s="3">
        <f t="shared" si="11"/>
        <v>106</v>
      </c>
      <c r="B106" s="153" t="s">
        <v>622</v>
      </c>
      <c r="C106" s="153" t="s">
        <v>623</v>
      </c>
      <c r="D106" s="153" t="s">
        <v>624</v>
      </c>
      <c r="E106" s="153" t="s">
        <v>625</v>
      </c>
      <c r="F106" s="153" t="s">
        <v>622</v>
      </c>
      <c r="G106" s="153" t="s">
        <v>626</v>
      </c>
      <c r="I106" s="3" t="str">
        <f t="shared" si="12"/>
        <v>JA!</v>
      </c>
      <c r="J106" s="3" t="s">
        <v>622</v>
      </c>
      <c r="K106" s="3" t="str">
        <f t="shared" si="7"/>
        <v>Nej</v>
      </c>
      <c r="L106" s="153" t="s">
        <v>622</v>
      </c>
      <c r="M106" s="3" t="str">
        <f t="shared" si="8"/>
        <v>Nej</v>
      </c>
      <c r="N106" s="3" t="s">
        <v>622</v>
      </c>
      <c r="O106" s="3" t="str">
        <f t="shared" si="9"/>
        <v>Nej</v>
      </c>
    </row>
    <row r="107" spans="1:15" ht="25.5">
      <c r="A107" s="3">
        <f t="shared" si="11"/>
        <v>107</v>
      </c>
      <c r="B107" s="153" t="s">
        <v>627</v>
      </c>
      <c r="C107" s="153" t="s">
        <v>628</v>
      </c>
      <c r="D107" s="153" t="s">
        <v>629</v>
      </c>
      <c r="E107" s="153" t="s">
        <v>630</v>
      </c>
      <c r="F107" s="153" t="s">
        <v>631</v>
      </c>
      <c r="G107" s="153" t="s">
        <v>632</v>
      </c>
      <c r="I107" s="3" t="str">
        <f t="shared" si="12"/>
        <v>JA!</v>
      </c>
      <c r="J107" s="3" t="s">
        <v>633</v>
      </c>
      <c r="K107" s="3" t="str">
        <f t="shared" si="7"/>
        <v>JA!</v>
      </c>
      <c r="L107" s="153" t="s">
        <v>633</v>
      </c>
      <c r="M107" s="3" t="str">
        <f t="shared" si="8"/>
        <v>JA!</v>
      </c>
      <c r="N107" s="3" t="s">
        <v>633</v>
      </c>
      <c r="O107" s="3" t="str">
        <f t="shared" si="9"/>
        <v>JA!</v>
      </c>
    </row>
    <row r="108" spans="1:15" ht="51">
      <c r="A108" s="3">
        <f t="shared" si="11"/>
        <v>108</v>
      </c>
      <c r="B108" s="154" t="s">
        <v>634</v>
      </c>
      <c r="C108" s="154" t="s">
        <v>635</v>
      </c>
      <c r="D108" s="154" t="s">
        <v>636</v>
      </c>
      <c r="E108" s="153" t="s">
        <v>637</v>
      </c>
      <c r="F108" s="153" t="s">
        <v>638</v>
      </c>
      <c r="G108" s="154" t="s">
        <v>639</v>
      </c>
      <c r="I108" s="3" t="str">
        <f t="shared" si="12"/>
        <v>JA!</v>
      </c>
      <c r="J108" s="5" t="s">
        <v>640</v>
      </c>
      <c r="K108" s="3" t="str">
        <f t="shared" si="7"/>
        <v>JA!</v>
      </c>
      <c r="L108" s="154" t="s">
        <v>641</v>
      </c>
      <c r="M108" s="3" t="str">
        <f t="shared" si="8"/>
        <v>JA!</v>
      </c>
      <c r="N108" s="3" t="s">
        <v>641</v>
      </c>
      <c r="O108" s="3" t="str">
        <f t="shared" si="9"/>
        <v>JA!</v>
      </c>
    </row>
    <row r="109" spans="1:15" ht="38.25">
      <c r="A109" s="3">
        <f t="shared" si="11"/>
        <v>109</v>
      </c>
      <c r="B109" s="153" t="s">
        <v>642</v>
      </c>
      <c r="C109" s="153" t="s">
        <v>643</v>
      </c>
      <c r="D109" s="153" t="s">
        <v>644</v>
      </c>
      <c r="E109" s="153" t="s">
        <v>645</v>
      </c>
      <c r="F109" s="153" t="s">
        <v>646</v>
      </c>
      <c r="G109" s="153" t="s">
        <v>647</v>
      </c>
      <c r="I109" s="3" t="str">
        <f t="shared" si="12"/>
        <v>JA!</v>
      </c>
      <c r="J109" s="3" t="s">
        <v>642</v>
      </c>
      <c r="K109" s="3" t="str">
        <f t="shared" si="7"/>
        <v>Nej</v>
      </c>
      <c r="L109" s="153" t="s">
        <v>642</v>
      </c>
      <c r="M109" s="3" t="str">
        <f t="shared" si="8"/>
        <v>Nej</v>
      </c>
      <c r="N109" s="3" t="s">
        <v>642</v>
      </c>
      <c r="O109" s="3" t="str">
        <f t="shared" si="9"/>
        <v>Nej</v>
      </c>
    </row>
    <row r="110" spans="1:15" ht="63.75">
      <c r="A110" s="3">
        <f t="shared" si="11"/>
        <v>110</v>
      </c>
      <c r="B110" s="153" t="s">
        <v>648</v>
      </c>
      <c r="C110" s="153" t="s">
        <v>649</v>
      </c>
      <c r="D110" s="153" t="s">
        <v>650</v>
      </c>
      <c r="E110" s="153" t="s">
        <v>651</v>
      </c>
      <c r="F110" s="153" t="s">
        <v>652</v>
      </c>
      <c r="G110" s="153" t="s">
        <v>653</v>
      </c>
      <c r="I110" s="3" t="str">
        <f t="shared" si="12"/>
        <v>JA!</v>
      </c>
      <c r="J110" s="3" t="s">
        <v>648</v>
      </c>
      <c r="K110" s="3" t="str">
        <f t="shared" si="7"/>
        <v>Nej</v>
      </c>
      <c r="L110" s="153" t="s">
        <v>648</v>
      </c>
      <c r="M110" s="3" t="str">
        <f t="shared" si="8"/>
        <v>Nej</v>
      </c>
      <c r="N110" s="3" t="s">
        <v>648</v>
      </c>
      <c r="O110" s="3" t="str">
        <f t="shared" si="9"/>
        <v>Nej</v>
      </c>
    </row>
    <row r="111" spans="1:15" ht="51">
      <c r="A111" s="3">
        <f t="shared" si="11"/>
        <v>111</v>
      </c>
      <c r="B111" s="154" t="s">
        <v>654</v>
      </c>
      <c r="C111" s="154" t="s">
        <v>655</v>
      </c>
      <c r="D111" s="153" t="s">
        <v>656</v>
      </c>
      <c r="E111" s="153" t="s">
        <v>657</v>
      </c>
      <c r="F111" s="153" t="s">
        <v>658</v>
      </c>
      <c r="G111" s="153" t="s">
        <v>659</v>
      </c>
      <c r="I111" s="3" t="str">
        <f t="shared" si="12"/>
        <v>JA!</v>
      </c>
      <c r="J111" s="5" t="s">
        <v>654</v>
      </c>
      <c r="K111" s="3" t="str">
        <f t="shared" si="7"/>
        <v>Nej</v>
      </c>
      <c r="L111" s="154" t="s">
        <v>654</v>
      </c>
      <c r="M111" s="3" t="str">
        <f t="shared" si="8"/>
        <v>Nej</v>
      </c>
      <c r="N111" s="3" t="s">
        <v>654</v>
      </c>
      <c r="O111" s="3" t="str">
        <f t="shared" si="9"/>
        <v>Nej</v>
      </c>
    </row>
    <row r="112" spans="1:15" ht="89.25">
      <c r="A112" s="3">
        <f t="shared" si="11"/>
        <v>112</v>
      </c>
      <c r="B112" s="153" t="s">
        <v>660</v>
      </c>
      <c r="C112" s="153" t="s">
        <v>1386</v>
      </c>
      <c r="D112" s="153" t="s">
        <v>661</v>
      </c>
      <c r="E112" s="153" t="s">
        <v>662</v>
      </c>
      <c r="F112" s="153" t="s">
        <v>663</v>
      </c>
      <c r="G112" s="153" t="s">
        <v>664</v>
      </c>
      <c r="I112" s="3" t="str">
        <f t="shared" si="12"/>
        <v>JA!</v>
      </c>
      <c r="J112" s="3" t="s">
        <v>660</v>
      </c>
      <c r="K112" s="3" t="str">
        <f t="shared" si="7"/>
        <v>Nej</v>
      </c>
      <c r="L112" s="153" t="s">
        <v>660</v>
      </c>
      <c r="M112" s="3" t="str">
        <f t="shared" si="8"/>
        <v>Nej</v>
      </c>
      <c r="N112" s="3" t="s">
        <v>660</v>
      </c>
      <c r="O112" s="3" t="str">
        <f t="shared" si="9"/>
        <v>Nej</v>
      </c>
    </row>
    <row r="113" spans="1:15">
      <c r="A113" s="3">
        <f t="shared" si="11"/>
        <v>113</v>
      </c>
      <c r="B113" s="153" t="s">
        <v>665</v>
      </c>
      <c r="C113" s="153" t="s">
        <v>666</v>
      </c>
      <c r="D113" s="153" t="s">
        <v>665</v>
      </c>
      <c r="E113" s="153" t="s">
        <v>667</v>
      </c>
      <c r="F113" s="153" t="s">
        <v>668</v>
      </c>
      <c r="G113" s="153" t="s">
        <v>669</v>
      </c>
      <c r="I113" s="3" t="str">
        <f t="shared" si="12"/>
        <v>JA!</v>
      </c>
      <c r="J113" s="3" t="s">
        <v>665</v>
      </c>
      <c r="K113" s="3" t="str">
        <f t="shared" si="7"/>
        <v>Nej</v>
      </c>
      <c r="L113" s="153" t="s">
        <v>665</v>
      </c>
      <c r="M113" s="3" t="str">
        <f t="shared" si="8"/>
        <v>Nej</v>
      </c>
      <c r="N113" s="3" t="s">
        <v>665</v>
      </c>
      <c r="O113" s="3" t="str">
        <f t="shared" si="9"/>
        <v>Nej</v>
      </c>
    </row>
    <row r="114" spans="1:15">
      <c r="A114" s="3">
        <f t="shared" si="11"/>
        <v>114</v>
      </c>
      <c r="B114" s="153" t="s">
        <v>670</v>
      </c>
      <c r="C114" s="153" t="s">
        <v>671</v>
      </c>
      <c r="D114" s="153" t="s">
        <v>670</v>
      </c>
      <c r="E114" s="153" t="s">
        <v>672</v>
      </c>
      <c r="F114" s="153" t="s">
        <v>670</v>
      </c>
      <c r="G114" s="153" t="s">
        <v>673</v>
      </c>
      <c r="I114" s="3" t="str">
        <f t="shared" si="12"/>
        <v>JA!</v>
      </c>
      <c r="J114" s="3" t="s">
        <v>670</v>
      </c>
      <c r="K114" s="3" t="str">
        <f t="shared" si="7"/>
        <v>Nej</v>
      </c>
      <c r="L114" s="153" t="s">
        <v>670</v>
      </c>
      <c r="M114" s="3" t="str">
        <f t="shared" si="8"/>
        <v>Nej</v>
      </c>
      <c r="N114" s="3" t="s">
        <v>670</v>
      </c>
      <c r="O114" s="3" t="str">
        <f t="shared" si="9"/>
        <v>Nej</v>
      </c>
    </row>
    <row r="115" spans="1:15">
      <c r="A115" s="3">
        <f t="shared" si="11"/>
        <v>115</v>
      </c>
      <c r="B115" s="153" t="s">
        <v>674</v>
      </c>
      <c r="C115" s="153" t="s">
        <v>675</v>
      </c>
      <c r="D115" s="153" t="s">
        <v>674</v>
      </c>
      <c r="E115" s="153" t="s">
        <v>676</v>
      </c>
      <c r="F115" s="153" t="s">
        <v>677</v>
      </c>
      <c r="G115" s="153" t="s">
        <v>678</v>
      </c>
      <c r="I115" s="3" t="str">
        <f t="shared" si="12"/>
        <v>JA!</v>
      </c>
      <c r="J115" s="3" t="s">
        <v>674</v>
      </c>
      <c r="K115" s="3" t="str">
        <f t="shared" si="7"/>
        <v>Nej</v>
      </c>
      <c r="L115" s="153" t="s">
        <v>674</v>
      </c>
      <c r="M115" s="3" t="str">
        <f t="shared" si="8"/>
        <v>Nej</v>
      </c>
      <c r="N115" s="3" t="s">
        <v>674</v>
      </c>
      <c r="O115" s="3" t="str">
        <f t="shared" si="9"/>
        <v>Nej</v>
      </c>
    </row>
    <row r="116" spans="1:15">
      <c r="A116" s="3">
        <f t="shared" si="11"/>
        <v>116</v>
      </c>
      <c r="B116" s="153" t="s">
        <v>679</v>
      </c>
      <c r="C116" s="153" t="s">
        <v>680</v>
      </c>
      <c r="D116" s="153" t="s">
        <v>681</v>
      </c>
      <c r="E116" s="153" t="s">
        <v>682</v>
      </c>
      <c r="F116" s="153" t="s">
        <v>679</v>
      </c>
      <c r="G116" s="153" t="s">
        <v>683</v>
      </c>
      <c r="I116" s="3" t="str">
        <f t="shared" si="12"/>
        <v>JA!</v>
      </c>
      <c r="J116" s="3" t="s">
        <v>679</v>
      </c>
      <c r="K116" s="3" t="str">
        <f t="shared" si="7"/>
        <v>Nej</v>
      </c>
      <c r="L116" s="153" t="s">
        <v>679</v>
      </c>
      <c r="M116" s="3" t="str">
        <f t="shared" si="8"/>
        <v>Nej</v>
      </c>
      <c r="N116" s="3" t="s">
        <v>679</v>
      </c>
      <c r="O116" s="3" t="str">
        <f t="shared" si="9"/>
        <v>Nej</v>
      </c>
    </row>
    <row r="117" spans="1:15">
      <c r="A117" s="3">
        <f t="shared" si="11"/>
        <v>117</v>
      </c>
      <c r="B117" s="153" t="s">
        <v>684</v>
      </c>
      <c r="C117" s="153" t="s">
        <v>685</v>
      </c>
      <c r="D117" s="153" t="s">
        <v>685</v>
      </c>
      <c r="E117" s="153" t="s">
        <v>686</v>
      </c>
      <c r="F117" s="153" t="s">
        <v>685</v>
      </c>
      <c r="G117" s="153" t="s">
        <v>687</v>
      </c>
      <c r="I117" s="3" t="str">
        <f t="shared" si="12"/>
        <v>JA!</v>
      </c>
      <c r="J117" s="3" t="s">
        <v>684</v>
      </c>
      <c r="K117" s="3" t="str">
        <f t="shared" si="7"/>
        <v>Nej</v>
      </c>
      <c r="L117" s="153" t="s">
        <v>684</v>
      </c>
      <c r="M117" s="3" t="str">
        <f t="shared" si="8"/>
        <v>Nej</v>
      </c>
      <c r="N117" s="3" t="s">
        <v>684</v>
      </c>
      <c r="O117" s="3" t="str">
        <f t="shared" si="9"/>
        <v>Nej</v>
      </c>
    </row>
    <row r="118" spans="1:15">
      <c r="A118" s="3">
        <f t="shared" si="11"/>
        <v>118</v>
      </c>
      <c r="B118" s="153" t="s">
        <v>688</v>
      </c>
      <c r="C118" s="153" t="s">
        <v>689</v>
      </c>
      <c r="D118" s="153" t="s">
        <v>690</v>
      </c>
      <c r="E118" s="153" t="s">
        <v>691</v>
      </c>
      <c r="F118" s="153" t="s">
        <v>688</v>
      </c>
      <c r="G118" s="153" t="s">
        <v>692</v>
      </c>
      <c r="I118" s="3" t="str">
        <f t="shared" si="12"/>
        <v>JA!</v>
      </c>
      <c r="J118" s="3" t="s">
        <v>688</v>
      </c>
      <c r="K118" s="3" t="str">
        <f t="shared" si="7"/>
        <v>Nej</v>
      </c>
      <c r="L118" s="153" t="s">
        <v>688</v>
      </c>
      <c r="M118" s="3" t="str">
        <f t="shared" si="8"/>
        <v>Nej</v>
      </c>
      <c r="N118" s="3" t="s">
        <v>688</v>
      </c>
      <c r="O118" s="3" t="str">
        <f t="shared" si="9"/>
        <v>Nej</v>
      </c>
    </row>
    <row r="119" spans="1:15">
      <c r="A119" s="3">
        <f t="shared" si="11"/>
        <v>119</v>
      </c>
      <c r="B119" s="153" t="s">
        <v>693</v>
      </c>
      <c r="C119" s="153" t="s">
        <v>694</v>
      </c>
      <c r="D119" s="153" t="s">
        <v>695</v>
      </c>
      <c r="E119" s="153" t="s">
        <v>696</v>
      </c>
      <c r="F119" s="153" t="s">
        <v>693</v>
      </c>
      <c r="G119" s="153" t="s">
        <v>697</v>
      </c>
      <c r="I119" s="3" t="str">
        <f t="shared" si="12"/>
        <v>JA!</v>
      </c>
      <c r="J119" s="3" t="s">
        <v>693</v>
      </c>
      <c r="K119" s="3" t="str">
        <f t="shared" si="7"/>
        <v>Nej</v>
      </c>
      <c r="L119" s="153" t="s">
        <v>693</v>
      </c>
      <c r="M119" s="3" t="str">
        <f t="shared" si="8"/>
        <v>Nej</v>
      </c>
      <c r="N119" s="3" t="s">
        <v>693</v>
      </c>
      <c r="O119" s="3" t="str">
        <f t="shared" si="9"/>
        <v>Nej</v>
      </c>
    </row>
    <row r="120" spans="1:15">
      <c r="A120" s="3">
        <f t="shared" si="11"/>
        <v>120</v>
      </c>
      <c r="B120" s="153" t="s">
        <v>698</v>
      </c>
      <c r="C120" s="153" t="s">
        <v>699</v>
      </c>
      <c r="D120" s="153" t="s">
        <v>700</v>
      </c>
      <c r="E120" s="153" t="s">
        <v>701</v>
      </c>
      <c r="F120" s="153" t="s">
        <v>702</v>
      </c>
      <c r="G120" s="153" t="s">
        <v>703</v>
      </c>
      <c r="I120" s="3" t="str">
        <f t="shared" si="12"/>
        <v>JA!</v>
      </c>
      <c r="J120" s="3" t="s">
        <v>698</v>
      </c>
      <c r="K120" s="3" t="str">
        <f t="shared" si="7"/>
        <v>Nej</v>
      </c>
      <c r="L120" s="153" t="s">
        <v>698</v>
      </c>
      <c r="M120" s="3" t="str">
        <f t="shared" si="8"/>
        <v>Nej</v>
      </c>
      <c r="N120" s="3" t="s">
        <v>698</v>
      </c>
      <c r="O120" s="3" t="str">
        <f t="shared" si="9"/>
        <v>Nej</v>
      </c>
    </row>
    <row r="121" spans="1:15">
      <c r="A121" s="3">
        <f t="shared" si="11"/>
        <v>121</v>
      </c>
      <c r="B121" s="153" t="s">
        <v>704</v>
      </c>
      <c r="C121" s="153" t="s">
        <v>705</v>
      </c>
      <c r="D121" s="153" t="s">
        <v>706</v>
      </c>
      <c r="E121" s="153" t="s">
        <v>707</v>
      </c>
      <c r="F121" s="153" t="s">
        <v>708</v>
      </c>
      <c r="G121" s="153" t="s">
        <v>709</v>
      </c>
      <c r="I121" s="3" t="str">
        <f t="shared" si="12"/>
        <v>JA!</v>
      </c>
      <c r="J121" s="3" t="s">
        <v>704</v>
      </c>
      <c r="K121" s="3" t="str">
        <f t="shared" si="7"/>
        <v>Nej</v>
      </c>
      <c r="L121" s="153" t="s">
        <v>704</v>
      </c>
      <c r="M121" s="3" t="str">
        <f t="shared" si="8"/>
        <v>Nej</v>
      </c>
      <c r="N121" s="3" t="s">
        <v>704</v>
      </c>
      <c r="O121" s="3" t="str">
        <f t="shared" si="9"/>
        <v>Nej</v>
      </c>
    </row>
    <row r="122" spans="1:15">
      <c r="A122" s="3">
        <f t="shared" si="11"/>
        <v>122</v>
      </c>
      <c r="B122" s="153" t="s">
        <v>710</v>
      </c>
      <c r="C122" s="153" t="s">
        <v>710</v>
      </c>
      <c r="D122" s="153" t="s">
        <v>711</v>
      </c>
      <c r="E122" s="153" t="s">
        <v>712</v>
      </c>
      <c r="F122" s="153" t="s">
        <v>713</v>
      </c>
      <c r="G122" s="153" t="s">
        <v>714</v>
      </c>
      <c r="I122" s="3" t="str">
        <f t="shared" si="12"/>
        <v>JA!</v>
      </c>
      <c r="J122" s="3" t="s">
        <v>710</v>
      </c>
      <c r="K122" s="3" t="str">
        <f t="shared" si="7"/>
        <v>Nej</v>
      </c>
      <c r="L122" s="153" t="s">
        <v>710</v>
      </c>
      <c r="M122" s="3" t="str">
        <f t="shared" si="8"/>
        <v>Nej</v>
      </c>
      <c r="N122" s="3" t="s">
        <v>710</v>
      </c>
      <c r="O122" s="3" t="str">
        <f t="shared" si="9"/>
        <v>Nej</v>
      </c>
    </row>
    <row r="123" spans="1:15" ht="25.5">
      <c r="A123" s="3">
        <f t="shared" si="11"/>
        <v>123</v>
      </c>
      <c r="B123" s="153" t="s">
        <v>715</v>
      </c>
      <c r="C123" s="153" t="s">
        <v>716</v>
      </c>
      <c r="D123" s="153" t="s">
        <v>717</v>
      </c>
      <c r="E123" s="153" t="s">
        <v>718</v>
      </c>
      <c r="F123" s="153" t="s">
        <v>719</v>
      </c>
      <c r="G123" s="153" t="s">
        <v>720</v>
      </c>
      <c r="I123" s="3" t="str">
        <f t="shared" si="12"/>
        <v>JA!</v>
      </c>
      <c r="J123" s="3" t="s">
        <v>715</v>
      </c>
      <c r="K123" s="3" t="str">
        <f t="shared" si="7"/>
        <v>Nej</v>
      </c>
      <c r="L123" s="153" t="s">
        <v>715</v>
      </c>
      <c r="M123" s="3" t="str">
        <f t="shared" si="8"/>
        <v>Nej</v>
      </c>
      <c r="N123" s="3" t="s">
        <v>715</v>
      </c>
      <c r="O123" s="3" t="str">
        <f t="shared" si="9"/>
        <v>Nej</v>
      </c>
    </row>
    <row r="124" spans="1:15">
      <c r="A124" s="3">
        <f t="shared" si="11"/>
        <v>124</v>
      </c>
      <c r="B124" s="153" t="s">
        <v>721</v>
      </c>
      <c r="C124" s="153" t="s">
        <v>25</v>
      </c>
      <c r="D124" s="153" t="s">
        <v>722</v>
      </c>
      <c r="E124" s="153" t="s">
        <v>723</v>
      </c>
      <c r="F124" s="153" t="s">
        <v>724</v>
      </c>
      <c r="G124" s="153" t="s">
        <v>725</v>
      </c>
      <c r="I124" s="3" t="str">
        <f t="shared" si="12"/>
        <v>JA!</v>
      </c>
      <c r="J124" s="3" t="s">
        <v>721</v>
      </c>
      <c r="K124" s="3" t="str">
        <f t="shared" si="7"/>
        <v>Nej</v>
      </c>
      <c r="L124" s="153" t="s">
        <v>721</v>
      </c>
      <c r="M124" s="3" t="str">
        <f t="shared" si="8"/>
        <v>Nej</v>
      </c>
      <c r="N124" s="3" t="s">
        <v>721</v>
      </c>
      <c r="O124" s="3" t="str">
        <f t="shared" si="9"/>
        <v>Nej</v>
      </c>
    </row>
    <row r="125" spans="1:15">
      <c r="A125" s="3">
        <f t="shared" si="11"/>
        <v>125</v>
      </c>
      <c r="B125" s="153" t="s">
        <v>24</v>
      </c>
      <c r="C125" s="153" t="s">
        <v>24</v>
      </c>
      <c r="D125" s="153" t="s">
        <v>24</v>
      </c>
      <c r="E125" s="153" t="s">
        <v>726</v>
      </c>
      <c r="F125" s="153" t="s">
        <v>24</v>
      </c>
      <c r="G125" s="153" t="s">
        <v>24</v>
      </c>
      <c r="I125" s="3" t="str">
        <f t="shared" si="12"/>
        <v>JA!</v>
      </c>
      <c r="J125" s="3" t="s">
        <v>24</v>
      </c>
      <c r="K125" s="3" t="str">
        <f t="shared" si="7"/>
        <v>Nej</v>
      </c>
      <c r="L125" s="153" t="s">
        <v>24</v>
      </c>
      <c r="M125" s="3" t="str">
        <f t="shared" si="8"/>
        <v>Nej</v>
      </c>
      <c r="N125" s="3" t="s">
        <v>24</v>
      </c>
      <c r="O125" s="3" t="str">
        <f t="shared" si="9"/>
        <v>Nej</v>
      </c>
    </row>
    <row r="126" spans="1:15">
      <c r="A126" s="3">
        <f t="shared" si="11"/>
        <v>126</v>
      </c>
      <c r="B126" s="153" t="s">
        <v>727</v>
      </c>
      <c r="C126" s="153" t="s">
        <v>1383</v>
      </c>
      <c r="D126" s="153" t="s">
        <v>728</v>
      </c>
      <c r="E126" s="153" t="s">
        <v>729</v>
      </c>
      <c r="F126" s="153" t="s">
        <v>728</v>
      </c>
      <c r="G126" s="153" t="s">
        <v>730</v>
      </c>
      <c r="I126" s="3" t="str">
        <f t="shared" si="12"/>
        <v>JA!</v>
      </c>
      <c r="J126" s="3" t="s">
        <v>727</v>
      </c>
      <c r="K126" s="3" t="str">
        <f t="shared" si="7"/>
        <v>Nej</v>
      </c>
      <c r="L126" s="153" t="s">
        <v>727</v>
      </c>
      <c r="M126" s="3" t="str">
        <f t="shared" si="8"/>
        <v>Nej</v>
      </c>
      <c r="N126" s="3" t="s">
        <v>727</v>
      </c>
      <c r="O126" s="3" t="str">
        <f t="shared" si="9"/>
        <v>Nej</v>
      </c>
    </row>
    <row r="127" spans="1:15">
      <c r="A127" s="3">
        <f t="shared" si="11"/>
        <v>127</v>
      </c>
      <c r="B127" s="153" t="s">
        <v>731</v>
      </c>
      <c r="C127" s="153" t="s">
        <v>732</v>
      </c>
      <c r="D127" s="153" t="s">
        <v>731</v>
      </c>
      <c r="E127" s="153" t="s">
        <v>733</v>
      </c>
      <c r="F127" s="153" t="s">
        <v>734</v>
      </c>
      <c r="G127" s="153" t="s">
        <v>735</v>
      </c>
      <c r="I127" s="3" t="str">
        <f t="shared" si="12"/>
        <v>JA!</v>
      </c>
      <c r="J127" s="3" t="s">
        <v>731</v>
      </c>
      <c r="K127" s="3" t="str">
        <f t="shared" si="7"/>
        <v>Nej</v>
      </c>
      <c r="L127" s="153" t="s">
        <v>731</v>
      </c>
      <c r="M127" s="3" t="str">
        <f t="shared" si="8"/>
        <v>Nej</v>
      </c>
      <c r="N127" s="3" t="s">
        <v>731</v>
      </c>
      <c r="O127" s="3" t="str">
        <f t="shared" si="9"/>
        <v>Nej</v>
      </c>
    </row>
    <row r="128" spans="1:15">
      <c r="A128" s="3">
        <f t="shared" si="11"/>
        <v>128</v>
      </c>
      <c r="B128" s="153" t="s">
        <v>736</v>
      </c>
      <c r="C128" s="153" t="s">
        <v>737</v>
      </c>
      <c r="D128" s="153" t="s">
        <v>738</v>
      </c>
      <c r="E128" s="153" t="s">
        <v>739</v>
      </c>
      <c r="F128" s="153" t="s">
        <v>736</v>
      </c>
      <c r="G128" s="153" t="s">
        <v>740</v>
      </c>
      <c r="I128" s="3" t="str">
        <f t="shared" si="12"/>
        <v>JA!</v>
      </c>
      <c r="J128" s="3" t="s">
        <v>736</v>
      </c>
      <c r="K128" s="3" t="str">
        <f t="shared" si="7"/>
        <v>Nej</v>
      </c>
      <c r="L128" s="153" t="s">
        <v>736</v>
      </c>
      <c r="M128" s="3" t="str">
        <f t="shared" si="8"/>
        <v>Nej</v>
      </c>
      <c r="N128" s="3" t="s">
        <v>736</v>
      </c>
      <c r="O128" s="3" t="str">
        <f t="shared" si="9"/>
        <v>Nej</v>
      </c>
    </row>
    <row r="129" spans="1:15">
      <c r="A129" s="3">
        <f t="shared" si="11"/>
        <v>129</v>
      </c>
      <c r="B129" s="153" t="s">
        <v>698</v>
      </c>
      <c r="C129" s="153" t="s">
        <v>699</v>
      </c>
      <c r="D129" s="153" t="s">
        <v>700</v>
      </c>
      <c r="E129" s="153" t="s">
        <v>701</v>
      </c>
      <c r="F129" s="153" t="s">
        <v>702</v>
      </c>
      <c r="G129" s="153" t="s">
        <v>703</v>
      </c>
      <c r="I129" s="3" t="str">
        <f t="shared" si="12"/>
        <v>JA!</v>
      </c>
      <c r="J129" s="3" t="s">
        <v>698</v>
      </c>
      <c r="K129" s="3" t="str">
        <f t="shared" si="7"/>
        <v>Nej</v>
      </c>
      <c r="L129" s="153" t="s">
        <v>698</v>
      </c>
      <c r="M129" s="3" t="str">
        <f t="shared" si="8"/>
        <v>Nej</v>
      </c>
      <c r="N129" s="3" t="s">
        <v>698</v>
      </c>
      <c r="O129" s="3" t="str">
        <f t="shared" si="9"/>
        <v>Nej</v>
      </c>
    </row>
    <row r="130" spans="1:15">
      <c r="A130" s="3">
        <f t="shared" si="11"/>
        <v>130</v>
      </c>
      <c r="B130" s="153" t="s">
        <v>741</v>
      </c>
      <c r="C130" s="153" t="s">
        <v>741</v>
      </c>
      <c r="D130" s="153" t="s">
        <v>741</v>
      </c>
      <c r="E130" s="153" t="s">
        <v>741</v>
      </c>
      <c r="F130" s="153" t="s">
        <v>741</v>
      </c>
      <c r="G130" s="153" t="s">
        <v>741</v>
      </c>
      <c r="I130" s="3" t="str">
        <f t="shared" si="12"/>
        <v>JA!</v>
      </c>
      <c r="J130" s="3" t="s">
        <v>741</v>
      </c>
      <c r="K130" s="3" t="str">
        <f t="shared" si="7"/>
        <v>Nej</v>
      </c>
      <c r="L130" s="153" t="s">
        <v>741</v>
      </c>
      <c r="M130" s="3" t="str">
        <f t="shared" si="8"/>
        <v>Nej</v>
      </c>
      <c r="N130" s="3" t="s">
        <v>741</v>
      </c>
      <c r="O130" s="3" t="str">
        <f t="shared" si="9"/>
        <v>Nej</v>
      </c>
    </row>
    <row r="131" spans="1:15">
      <c r="A131" s="3">
        <f t="shared" si="11"/>
        <v>131</v>
      </c>
      <c r="B131" s="153" t="s">
        <v>742</v>
      </c>
      <c r="C131" s="153" t="s">
        <v>743</v>
      </c>
      <c r="D131" s="153" t="s">
        <v>742</v>
      </c>
      <c r="E131" s="153" t="s">
        <v>744</v>
      </c>
      <c r="F131" s="153" t="s">
        <v>742</v>
      </c>
      <c r="G131" s="153" t="s">
        <v>745</v>
      </c>
      <c r="I131" s="3" t="str">
        <f t="shared" si="12"/>
        <v>JA!</v>
      </c>
      <c r="J131" s="3" t="s">
        <v>742</v>
      </c>
      <c r="K131" s="3" t="str">
        <f t="shared" ref="K131:K194" si="13">+IF(B131=J131,"Nej","JA!")</f>
        <v>Nej</v>
      </c>
      <c r="L131" s="153" t="s">
        <v>742</v>
      </c>
      <c r="M131" s="3" t="str">
        <f t="shared" ref="M131:M194" si="14">+IF(B131=L131,"Nej","JA!")</f>
        <v>Nej</v>
      </c>
      <c r="N131" s="3" t="s">
        <v>742</v>
      </c>
      <c r="O131" s="3" t="str">
        <f t="shared" ref="O131:O194" si="15">+IF(B131=N131,"Nej","JA!")</f>
        <v>Nej</v>
      </c>
    </row>
    <row r="132" spans="1:15">
      <c r="A132" s="3">
        <f t="shared" si="11"/>
        <v>132</v>
      </c>
      <c r="B132" s="153" t="s">
        <v>746</v>
      </c>
      <c r="C132" s="153" t="s">
        <v>747</v>
      </c>
      <c r="D132" s="153" t="s">
        <v>748</v>
      </c>
      <c r="E132" s="153" t="s">
        <v>749</v>
      </c>
      <c r="F132" s="153" t="s">
        <v>746</v>
      </c>
      <c r="G132" s="153" t="s">
        <v>750</v>
      </c>
      <c r="I132" s="3" t="str">
        <f t="shared" si="12"/>
        <v>JA!</v>
      </c>
      <c r="J132" s="3" t="s">
        <v>746</v>
      </c>
      <c r="K132" s="3" t="str">
        <f t="shared" si="13"/>
        <v>Nej</v>
      </c>
      <c r="L132" s="153" t="s">
        <v>746</v>
      </c>
      <c r="M132" s="3" t="str">
        <f t="shared" si="14"/>
        <v>Nej</v>
      </c>
      <c r="N132" s="3" t="s">
        <v>746</v>
      </c>
      <c r="O132" s="3" t="str">
        <f t="shared" si="15"/>
        <v>Nej</v>
      </c>
    </row>
    <row r="133" spans="1:15">
      <c r="A133" s="3">
        <f t="shared" si="11"/>
        <v>133</v>
      </c>
      <c r="B133" s="153" t="s">
        <v>751</v>
      </c>
      <c r="C133" s="153" t="s">
        <v>751</v>
      </c>
      <c r="D133" s="153" t="s">
        <v>751</v>
      </c>
      <c r="E133" s="153" t="s">
        <v>751</v>
      </c>
      <c r="F133" s="153" t="s">
        <v>751</v>
      </c>
      <c r="G133" s="153" t="s">
        <v>751</v>
      </c>
      <c r="I133" s="3" t="str">
        <f t="shared" si="12"/>
        <v>JA!</v>
      </c>
      <c r="J133" s="3" t="s">
        <v>751</v>
      </c>
      <c r="K133" s="3" t="str">
        <f t="shared" si="13"/>
        <v>Nej</v>
      </c>
      <c r="L133" s="153" t="s">
        <v>751</v>
      </c>
      <c r="M133" s="3" t="str">
        <f t="shared" si="14"/>
        <v>Nej</v>
      </c>
      <c r="N133" s="3" t="s">
        <v>751</v>
      </c>
      <c r="O133" s="3" t="str">
        <f t="shared" si="15"/>
        <v>Nej</v>
      </c>
    </row>
    <row r="134" spans="1:15">
      <c r="A134" s="3">
        <f t="shared" si="11"/>
        <v>134</v>
      </c>
      <c r="B134" s="153" t="s">
        <v>752</v>
      </c>
      <c r="C134" s="153" t="s">
        <v>752</v>
      </c>
      <c r="D134" s="153" t="s">
        <v>752</v>
      </c>
      <c r="E134" s="153" t="s">
        <v>752</v>
      </c>
      <c r="F134" s="153" t="s">
        <v>752</v>
      </c>
      <c r="G134" s="153" t="s">
        <v>752</v>
      </c>
      <c r="I134" s="3" t="str">
        <f t="shared" si="12"/>
        <v>JA!</v>
      </c>
      <c r="J134" s="3" t="s">
        <v>752</v>
      </c>
      <c r="K134" s="3" t="str">
        <f t="shared" si="13"/>
        <v>Nej</v>
      </c>
      <c r="L134" s="153" t="s">
        <v>752</v>
      </c>
      <c r="M134" s="3" t="str">
        <f t="shared" si="14"/>
        <v>Nej</v>
      </c>
      <c r="N134" s="3" t="s">
        <v>752</v>
      </c>
      <c r="O134" s="3" t="str">
        <f t="shared" si="15"/>
        <v>Nej</v>
      </c>
    </row>
    <row r="135" spans="1:15" ht="63.75">
      <c r="A135" s="3">
        <f t="shared" si="11"/>
        <v>135</v>
      </c>
      <c r="B135" s="153" t="s">
        <v>753</v>
      </c>
      <c r="C135" s="153" t="s">
        <v>754</v>
      </c>
      <c r="D135" s="153" t="s">
        <v>755</v>
      </c>
      <c r="E135" s="153" t="s">
        <v>756</v>
      </c>
      <c r="F135" s="153" t="s">
        <v>757</v>
      </c>
      <c r="G135" s="153" t="s">
        <v>758</v>
      </c>
      <c r="I135" s="3" t="str">
        <f t="shared" si="12"/>
        <v>JA!</v>
      </c>
      <c r="J135" s="3" t="s">
        <v>753</v>
      </c>
      <c r="K135" s="3" t="str">
        <f t="shared" si="13"/>
        <v>Nej</v>
      </c>
      <c r="L135" s="153" t="s">
        <v>753</v>
      </c>
      <c r="M135" s="3" t="str">
        <f t="shared" si="14"/>
        <v>Nej</v>
      </c>
      <c r="N135" s="3" t="s">
        <v>753</v>
      </c>
      <c r="O135" s="3" t="str">
        <f t="shared" si="15"/>
        <v>Nej</v>
      </c>
    </row>
    <row r="136" spans="1:15" ht="63.75">
      <c r="A136" s="3">
        <f t="shared" si="11"/>
        <v>136</v>
      </c>
      <c r="B136" s="153" t="s">
        <v>759</v>
      </c>
      <c r="C136" s="153" t="s">
        <v>760</v>
      </c>
      <c r="D136" s="153" t="s">
        <v>761</v>
      </c>
      <c r="E136" s="153" t="s">
        <v>762</v>
      </c>
      <c r="F136" s="153" t="s">
        <v>763</v>
      </c>
      <c r="G136" s="153" t="s">
        <v>764</v>
      </c>
      <c r="I136" s="3" t="str">
        <f t="shared" si="12"/>
        <v>JA!</v>
      </c>
      <c r="J136" s="3" t="s">
        <v>759</v>
      </c>
      <c r="K136" s="3" t="str">
        <f t="shared" si="13"/>
        <v>Nej</v>
      </c>
      <c r="L136" s="153" t="s">
        <v>759</v>
      </c>
      <c r="M136" s="3" t="str">
        <f t="shared" si="14"/>
        <v>Nej</v>
      </c>
      <c r="N136" s="3" t="s">
        <v>759</v>
      </c>
      <c r="O136" s="3" t="str">
        <f t="shared" si="15"/>
        <v>Nej</v>
      </c>
    </row>
    <row r="137" spans="1:15">
      <c r="A137" s="3">
        <f t="shared" si="11"/>
        <v>137</v>
      </c>
      <c r="B137" s="151">
        <v>1</v>
      </c>
      <c r="C137" s="151">
        <v>1</v>
      </c>
      <c r="D137" s="151">
        <v>1</v>
      </c>
      <c r="E137" s="151">
        <v>1</v>
      </c>
      <c r="F137" s="151" t="s">
        <v>765</v>
      </c>
      <c r="G137" s="151" t="s">
        <v>765</v>
      </c>
      <c r="I137" s="3" t="str">
        <f t="shared" si="12"/>
        <v>JA!</v>
      </c>
      <c r="J137" s="27">
        <v>1</v>
      </c>
      <c r="K137" s="3" t="str">
        <f t="shared" si="13"/>
        <v>Nej</v>
      </c>
      <c r="L137" s="151">
        <v>1</v>
      </c>
      <c r="M137" s="3" t="str">
        <f t="shared" si="14"/>
        <v>Nej</v>
      </c>
      <c r="N137" s="3">
        <v>1</v>
      </c>
      <c r="O137" s="3" t="str">
        <f t="shared" si="15"/>
        <v>Nej</v>
      </c>
    </row>
    <row r="138" spans="1:15">
      <c r="A138" s="3">
        <f t="shared" si="11"/>
        <v>138</v>
      </c>
      <c r="B138" s="151">
        <v>2</v>
      </c>
      <c r="C138" s="151">
        <v>2</v>
      </c>
      <c r="D138" s="151">
        <v>2</v>
      </c>
      <c r="E138" s="151">
        <v>2</v>
      </c>
      <c r="F138" s="151" t="s">
        <v>766</v>
      </c>
      <c r="G138" s="151" t="s">
        <v>766</v>
      </c>
      <c r="I138" s="3" t="str">
        <f t="shared" si="12"/>
        <v>JA!</v>
      </c>
      <c r="J138" s="27">
        <v>2</v>
      </c>
      <c r="K138" s="3" t="str">
        <f t="shared" si="13"/>
        <v>Nej</v>
      </c>
      <c r="L138" s="151">
        <v>2</v>
      </c>
      <c r="M138" s="3" t="str">
        <f t="shared" si="14"/>
        <v>Nej</v>
      </c>
      <c r="N138" s="3">
        <v>2</v>
      </c>
      <c r="O138" s="3" t="str">
        <f t="shared" si="15"/>
        <v>Nej</v>
      </c>
    </row>
    <row r="139" spans="1:15">
      <c r="A139" s="3">
        <f t="shared" si="11"/>
        <v>139</v>
      </c>
      <c r="B139" s="151">
        <v>3</v>
      </c>
      <c r="C139" s="151">
        <v>3</v>
      </c>
      <c r="D139" s="151">
        <v>3</v>
      </c>
      <c r="E139" s="151">
        <v>3</v>
      </c>
      <c r="F139" s="151" t="s">
        <v>767</v>
      </c>
      <c r="G139" s="151" t="s">
        <v>767</v>
      </c>
      <c r="I139" s="3" t="str">
        <f t="shared" si="12"/>
        <v>JA!</v>
      </c>
      <c r="J139" s="27">
        <v>3</v>
      </c>
      <c r="K139" s="3" t="str">
        <f t="shared" si="13"/>
        <v>Nej</v>
      </c>
      <c r="L139" s="151">
        <v>3</v>
      </c>
      <c r="M139" s="3" t="str">
        <f t="shared" si="14"/>
        <v>Nej</v>
      </c>
      <c r="N139" s="3">
        <v>3</v>
      </c>
      <c r="O139" s="3" t="str">
        <f t="shared" si="15"/>
        <v>Nej</v>
      </c>
    </row>
    <row r="140" spans="1:15">
      <c r="A140" s="3">
        <f t="shared" si="11"/>
        <v>140</v>
      </c>
      <c r="B140" s="151">
        <v>4</v>
      </c>
      <c r="C140" s="151">
        <v>4</v>
      </c>
      <c r="D140" s="151">
        <v>4</v>
      </c>
      <c r="E140" s="151">
        <v>4</v>
      </c>
      <c r="F140" s="151" t="s">
        <v>768</v>
      </c>
      <c r="G140" s="151" t="s">
        <v>768</v>
      </c>
      <c r="I140" s="3" t="str">
        <f t="shared" si="12"/>
        <v>JA!</v>
      </c>
      <c r="J140" s="27">
        <v>4</v>
      </c>
      <c r="K140" s="3" t="str">
        <f t="shared" si="13"/>
        <v>Nej</v>
      </c>
      <c r="L140" s="151">
        <v>4</v>
      </c>
      <c r="M140" s="3" t="str">
        <f t="shared" si="14"/>
        <v>Nej</v>
      </c>
      <c r="N140" s="3">
        <v>4</v>
      </c>
      <c r="O140" s="3" t="str">
        <f t="shared" si="15"/>
        <v>Nej</v>
      </c>
    </row>
    <row r="141" spans="1:15">
      <c r="A141" s="3">
        <f t="shared" si="11"/>
        <v>141</v>
      </c>
      <c r="B141" s="151" t="s">
        <v>769</v>
      </c>
      <c r="C141" s="151">
        <v>5</v>
      </c>
      <c r="D141" s="151" t="s">
        <v>770</v>
      </c>
      <c r="E141" s="151" t="s">
        <v>771</v>
      </c>
      <c r="F141" s="151" t="s">
        <v>770</v>
      </c>
      <c r="G141" s="151" t="s">
        <v>772</v>
      </c>
      <c r="I141" s="3" t="str">
        <f t="shared" si="12"/>
        <v>JA!</v>
      </c>
      <c r="J141" s="27" t="s">
        <v>769</v>
      </c>
      <c r="K141" s="3" t="str">
        <f t="shared" si="13"/>
        <v>Nej</v>
      </c>
      <c r="L141" s="151" t="s">
        <v>769</v>
      </c>
      <c r="M141" s="3" t="str">
        <f t="shared" si="14"/>
        <v>Nej</v>
      </c>
      <c r="N141" s="3" t="s">
        <v>769</v>
      </c>
      <c r="O141" s="3" t="str">
        <f t="shared" si="15"/>
        <v>Nej</v>
      </c>
    </row>
    <row r="142" spans="1:15">
      <c r="A142" s="3">
        <f t="shared" si="11"/>
        <v>142</v>
      </c>
      <c r="B142" s="151" t="s">
        <v>773</v>
      </c>
      <c r="C142" s="151" t="s">
        <v>774</v>
      </c>
      <c r="D142" s="151" t="s">
        <v>773</v>
      </c>
      <c r="E142" s="151" t="s">
        <v>775</v>
      </c>
      <c r="F142" s="151" t="s">
        <v>773</v>
      </c>
      <c r="G142" s="151" t="s">
        <v>773</v>
      </c>
      <c r="I142" s="3" t="str">
        <f t="shared" si="12"/>
        <v>JA!</v>
      </c>
      <c r="J142" s="27" t="s">
        <v>773</v>
      </c>
      <c r="K142" s="3" t="str">
        <f t="shared" si="13"/>
        <v>Nej</v>
      </c>
      <c r="L142" s="151" t="s">
        <v>773</v>
      </c>
      <c r="M142" s="3" t="str">
        <f t="shared" si="14"/>
        <v>Nej</v>
      </c>
      <c r="N142" s="3" t="s">
        <v>773</v>
      </c>
      <c r="O142" s="3" t="str">
        <f t="shared" si="15"/>
        <v>Nej</v>
      </c>
    </row>
    <row r="143" spans="1:15">
      <c r="A143" s="3">
        <f t="shared" si="11"/>
        <v>143</v>
      </c>
      <c r="B143" s="151" t="s">
        <v>776</v>
      </c>
      <c r="C143" s="151" t="s">
        <v>777</v>
      </c>
      <c r="D143" s="151" t="s">
        <v>776</v>
      </c>
      <c r="E143" s="151" t="s">
        <v>778</v>
      </c>
      <c r="F143" s="151" t="s">
        <v>776</v>
      </c>
      <c r="G143" s="151" t="s">
        <v>776</v>
      </c>
      <c r="I143" s="3" t="str">
        <f t="shared" si="12"/>
        <v>JA!</v>
      </c>
      <c r="J143" s="27" t="s">
        <v>776</v>
      </c>
      <c r="K143" s="3" t="str">
        <f t="shared" si="13"/>
        <v>Nej</v>
      </c>
      <c r="L143" s="151" t="s">
        <v>776</v>
      </c>
      <c r="M143" s="3" t="str">
        <f t="shared" si="14"/>
        <v>Nej</v>
      </c>
      <c r="N143" s="3" t="s">
        <v>776</v>
      </c>
      <c r="O143" s="3" t="str">
        <f t="shared" si="15"/>
        <v>Nej</v>
      </c>
    </row>
    <row r="144" spans="1:15" ht="25.5">
      <c r="A144" s="3">
        <f t="shared" si="11"/>
        <v>144</v>
      </c>
      <c r="B144" s="151" t="s">
        <v>779</v>
      </c>
      <c r="C144" s="151" t="s">
        <v>780</v>
      </c>
      <c r="D144" s="151" t="s">
        <v>779</v>
      </c>
      <c r="E144" s="151" t="s">
        <v>781</v>
      </c>
      <c r="F144" s="151" t="s">
        <v>782</v>
      </c>
      <c r="G144" s="151" t="s">
        <v>783</v>
      </c>
      <c r="I144" s="3" t="str">
        <f t="shared" si="12"/>
        <v>JA!</v>
      </c>
      <c r="J144" s="27" t="s">
        <v>779</v>
      </c>
      <c r="K144" s="3" t="str">
        <f t="shared" si="13"/>
        <v>Nej</v>
      </c>
      <c r="L144" s="151" t="s">
        <v>779</v>
      </c>
      <c r="M144" s="3" t="str">
        <f t="shared" si="14"/>
        <v>Nej</v>
      </c>
      <c r="N144" s="3" t="s">
        <v>779</v>
      </c>
      <c r="O144" s="3" t="str">
        <f t="shared" si="15"/>
        <v>Nej</v>
      </c>
    </row>
    <row r="145" spans="1:15" ht="25.5">
      <c r="A145" s="3">
        <f t="shared" si="11"/>
        <v>145</v>
      </c>
      <c r="B145" s="153" t="s">
        <v>784</v>
      </c>
      <c r="C145" s="153" t="s">
        <v>785</v>
      </c>
      <c r="D145" s="153" t="s">
        <v>786</v>
      </c>
      <c r="E145" s="153" t="s">
        <v>787</v>
      </c>
      <c r="F145" s="153" t="s">
        <v>788</v>
      </c>
      <c r="G145" s="153" t="s">
        <v>789</v>
      </c>
      <c r="I145" s="3" t="str">
        <f t="shared" si="12"/>
        <v>JA!</v>
      </c>
      <c r="J145" s="3" t="s">
        <v>784</v>
      </c>
      <c r="K145" s="3" t="str">
        <f t="shared" si="13"/>
        <v>Nej</v>
      </c>
      <c r="L145" s="153" t="s">
        <v>784</v>
      </c>
      <c r="M145" s="3" t="str">
        <f t="shared" si="14"/>
        <v>Nej</v>
      </c>
      <c r="N145" s="3" t="s">
        <v>784</v>
      </c>
      <c r="O145" s="3" t="str">
        <f t="shared" si="15"/>
        <v>Nej</v>
      </c>
    </row>
    <row r="146" spans="1:15" ht="25.5">
      <c r="A146" s="3">
        <f t="shared" si="11"/>
        <v>146</v>
      </c>
      <c r="B146" s="153" t="s">
        <v>790</v>
      </c>
      <c r="C146" s="153" t="s">
        <v>791</v>
      </c>
      <c r="D146" s="153" t="s">
        <v>790</v>
      </c>
      <c r="E146" s="153" t="s">
        <v>792</v>
      </c>
      <c r="F146" s="153" t="s">
        <v>793</v>
      </c>
      <c r="G146" s="153" t="s">
        <v>794</v>
      </c>
      <c r="I146" s="3" t="str">
        <f t="shared" si="12"/>
        <v>JA!</v>
      </c>
      <c r="J146" s="3" t="s">
        <v>790</v>
      </c>
      <c r="K146" s="3" t="str">
        <f t="shared" si="13"/>
        <v>Nej</v>
      </c>
      <c r="L146" s="153" t="s">
        <v>790</v>
      </c>
      <c r="M146" s="3" t="str">
        <f t="shared" si="14"/>
        <v>Nej</v>
      </c>
      <c r="N146" s="3" t="s">
        <v>790</v>
      </c>
      <c r="O146" s="3" t="str">
        <f t="shared" si="15"/>
        <v>Nej</v>
      </c>
    </row>
    <row r="147" spans="1:15" ht="25.5">
      <c r="A147" s="3">
        <f t="shared" si="11"/>
        <v>147</v>
      </c>
      <c r="B147" s="153" t="s">
        <v>795</v>
      </c>
      <c r="C147" s="153" t="s">
        <v>796</v>
      </c>
      <c r="D147" s="153" t="s">
        <v>797</v>
      </c>
      <c r="E147" s="153" t="s">
        <v>798</v>
      </c>
      <c r="F147" s="153" t="s">
        <v>799</v>
      </c>
      <c r="G147" s="153" t="s">
        <v>800</v>
      </c>
      <c r="I147" s="3" t="str">
        <f t="shared" si="12"/>
        <v>JA!</v>
      </c>
      <c r="J147" s="3" t="s">
        <v>795</v>
      </c>
      <c r="K147" s="3" t="str">
        <f t="shared" si="13"/>
        <v>Nej</v>
      </c>
      <c r="L147" s="153" t="s">
        <v>795</v>
      </c>
      <c r="M147" s="3" t="str">
        <f t="shared" si="14"/>
        <v>Nej</v>
      </c>
      <c r="N147" s="3" t="s">
        <v>795</v>
      </c>
      <c r="O147" s="3" t="str">
        <f t="shared" si="15"/>
        <v>Nej</v>
      </c>
    </row>
    <row r="148" spans="1:15" ht="63.75">
      <c r="A148" s="3">
        <f t="shared" si="11"/>
        <v>148</v>
      </c>
      <c r="B148" s="153" t="s">
        <v>801</v>
      </c>
      <c r="C148" s="153" t="s">
        <v>802</v>
      </c>
      <c r="D148" s="153" t="s">
        <v>803</v>
      </c>
      <c r="E148" s="153" t="s">
        <v>804</v>
      </c>
      <c r="F148" s="153" t="s">
        <v>805</v>
      </c>
      <c r="G148" s="153" t="s">
        <v>806</v>
      </c>
      <c r="I148" s="3" t="str">
        <f t="shared" si="12"/>
        <v>JA!</v>
      </c>
      <c r="J148" s="3" t="s">
        <v>807</v>
      </c>
      <c r="K148" s="3" t="str">
        <f t="shared" si="13"/>
        <v>JA!</v>
      </c>
      <c r="L148" s="153" t="s">
        <v>807</v>
      </c>
      <c r="M148" s="3" t="str">
        <f t="shared" si="14"/>
        <v>JA!</v>
      </c>
      <c r="N148" s="3" t="s">
        <v>807</v>
      </c>
      <c r="O148" s="3" t="str">
        <f t="shared" si="15"/>
        <v>JA!</v>
      </c>
    </row>
    <row r="149" spans="1:15" ht="102">
      <c r="A149" s="3">
        <f t="shared" si="11"/>
        <v>149</v>
      </c>
      <c r="B149" s="153" t="s">
        <v>808</v>
      </c>
      <c r="C149" s="153" t="s">
        <v>809</v>
      </c>
      <c r="D149" s="153" t="s">
        <v>810</v>
      </c>
      <c r="E149" s="153" t="s">
        <v>811</v>
      </c>
      <c r="F149" s="153" t="s">
        <v>812</v>
      </c>
      <c r="G149" s="153" t="s">
        <v>813</v>
      </c>
      <c r="I149" s="3" t="str">
        <f t="shared" si="12"/>
        <v>JA!</v>
      </c>
      <c r="J149" s="3" t="s">
        <v>808</v>
      </c>
      <c r="K149" s="3" t="str">
        <f t="shared" si="13"/>
        <v>Nej</v>
      </c>
      <c r="L149" s="153" t="s">
        <v>808</v>
      </c>
      <c r="M149" s="3" t="str">
        <f t="shared" si="14"/>
        <v>Nej</v>
      </c>
      <c r="N149" s="3" t="s">
        <v>808</v>
      </c>
      <c r="O149" s="3" t="str">
        <f t="shared" si="15"/>
        <v>Nej</v>
      </c>
    </row>
    <row r="150" spans="1:15" ht="25.5">
      <c r="A150" s="3">
        <f t="shared" si="11"/>
        <v>150</v>
      </c>
      <c r="B150" s="153" t="s">
        <v>814</v>
      </c>
      <c r="C150" s="153" t="s">
        <v>815</v>
      </c>
      <c r="D150" s="153" t="s">
        <v>816</v>
      </c>
      <c r="E150" s="153" t="s">
        <v>817</v>
      </c>
      <c r="F150" s="153" t="s">
        <v>814</v>
      </c>
      <c r="G150" s="153" t="s">
        <v>818</v>
      </c>
      <c r="I150" s="3" t="str">
        <f t="shared" si="12"/>
        <v>JA!</v>
      </c>
      <c r="J150" s="3" t="s">
        <v>814</v>
      </c>
      <c r="K150" s="3" t="str">
        <f t="shared" si="13"/>
        <v>Nej</v>
      </c>
      <c r="L150" s="153" t="s">
        <v>814</v>
      </c>
      <c r="M150" s="3" t="str">
        <f t="shared" si="14"/>
        <v>Nej</v>
      </c>
      <c r="N150" s="3" t="s">
        <v>814</v>
      </c>
      <c r="O150" s="3" t="str">
        <f t="shared" si="15"/>
        <v>Nej</v>
      </c>
    </row>
    <row r="151" spans="1:15" ht="25.5">
      <c r="A151" s="3">
        <f t="shared" si="11"/>
        <v>151</v>
      </c>
      <c r="B151" s="153" t="s">
        <v>819</v>
      </c>
      <c r="C151" s="153" t="s">
        <v>820</v>
      </c>
      <c r="D151" s="153" t="s">
        <v>821</v>
      </c>
      <c r="E151" s="153" t="s">
        <v>822</v>
      </c>
      <c r="F151" s="153" t="s">
        <v>823</v>
      </c>
      <c r="G151" s="153" t="s">
        <v>824</v>
      </c>
      <c r="I151" s="3" t="str">
        <f t="shared" si="12"/>
        <v>JA!</v>
      </c>
      <c r="J151" s="3" t="s">
        <v>819</v>
      </c>
      <c r="K151" s="3" t="str">
        <f t="shared" si="13"/>
        <v>Nej</v>
      </c>
      <c r="L151" s="153" t="s">
        <v>819</v>
      </c>
      <c r="M151" s="3" t="str">
        <f t="shared" si="14"/>
        <v>Nej</v>
      </c>
      <c r="N151" s="3" t="s">
        <v>819</v>
      </c>
      <c r="O151" s="3" t="str">
        <f t="shared" si="15"/>
        <v>Nej</v>
      </c>
    </row>
    <row r="152" spans="1:15" ht="38.25">
      <c r="A152" s="3">
        <f t="shared" si="11"/>
        <v>152</v>
      </c>
      <c r="B152" s="153" t="s">
        <v>825</v>
      </c>
      <c r="C152" s="153" t="s">
        <v>826</v>
      </c>
      <c r="D152" s="153" t="s">
        <v>827</v>
      </c>
      <c r="E152" s="153" t="s">
        <v>825</v>
      </c>
      <c r="F152" s="153" t="s">
        <v>826</v>
      </c>
      <c r="G152" s="153" t="s">
        <v>826</v>
      </c>
      <c r="I152" s="3" t="str">
        <f t="shared" si="12"/>
        <v>JA!</v>
      </c>
      <c r="J152" s="3" t="s">
        <v>828</v>
      </c>
      <c r="K152" s="3" t="str">
        <f t="shared" si="13"/>
        <v>JA!</v>
      </c>
      <c r="L152" s="153" t="s">
        <v>828</v>
      </c>
      <c r="M152" s="3" t="str">
        <f t="shared" si="14"/>
        <v>JA!</v>
      </c>
      <c r="N152" s="3" t="s">
        <v>828</v>
      </c>
      <c r="O152" s="3" t="str">
        <f t="shared" si="15"/>
        <v>JA!</v>
      </c>
    </row>
    <row r="153" spans="1:15" ht="38.25">
      <c r="A153" s="3">
        <f t="shared" si="11"/>
        <v>153</v>
      </c>
      <c r="B153" s="153" t="s">
        <v>829</v>
      </c>
      <c r="C153" s="153" t="s">
        <v>830</v>
      </c>
      <c r="D153" s="153" t="s">
        <v>831</v>
      </c>
      <c r="E153" s="153" t="s">
        <v>832</v>
      </c>
      <c r="F153" s="153" t="s">
        <v>831</v>
      </c>
      <c r="G153" s="153" t="s">
        <v>833</v>
      </c>
      <c r="I153" s="3" t="str">
        <f t="shared" si="12"/>
        <v>JA!</v>
      </c>
      <c r="J153" s="3" t="s">
        <v>829</v>
      </c>
      <c r="K153" s="3" t="str">
        <f t="shared" si="13"/>
        <v>Nej</v>
      </c>
      <c r="L153" s="153" t="s">
        <v>829</v>
      </c>
      <c r="M153" s="3" t="str">
        <f t="shared" si="14"/>
        <v>Nej</v>
      </c>
      <c r="N153" s="3" t="s">
        <v>829</v>
      </c>
      <c r="O153" s="3" t="str">
        <f t="shared" si="15"/>
        <v>Nej</v>
      </c>
    </row>
    <row r="154" spans="1:15" ht="89.25">
      <c r="A154" s="3">
        <f t="shared" si="11"/>
        <v>154</v>
      </c>
      <c r="B154" s="153" t="s">
        <v>834</v>
      </c>
      <c r="C154" s="153" t="s">
        <v>835</v>
      </c>
      <c r="D154" s="153" t="s">
        <v>836</v>
      </c>
      <c r="E154" s="153" t="s">
        <v>837</v>
      </c>
      <c r="F154" s="153" t="s">
        <v>838</v>
      </c>
      <c r="G154" s="153" t="s">
        <v>839</v>
      </c>
      <c r="I154" s="3" t="str">
        <f t="shared" si="12"/>
        <v>JA!</v>
      </c>
      <c r="J154" s="3" t="s">
        <v>834</v>
      </c>
      <c r="K154" s="3" t="str">
        <f t="shared" si="13"/>
        <v>Nej</v>
      </c>
      <c r="L154" s="153" t="s">
        <v>834</v>
      </c>
      <c r="M154" s="3" t="str">
        <f t="shared" si="14"/>
        <v>Nej</v>
      </c>
      <c r="N154" s="3" t="s">
        <v>834</v>
      </c>
      <c r="O154" s="3" t="str">
        <f t="shared" si="15"/>
        <v>Nej</v>
      </c>
    </row>
    <row r="155" spans="1:15" ht="114.75">
      <c r="A155" s="3">
        <f t="shared" si="11"/>
        <v>155</v>
      </c>
      <c r="B155" s="153" t="s">
        <v>840</v>
      </c>
      <c r="C155" s="153" t="s">
        <v>841</v>
      </c>
      <c r="D155" s="153" t="s">
        <v>842</v>
      </c>
      <c r="E155" s="153" t="s">
        <v>843</v>
      </c>
      <c r="F155" s="153" t="s">
        <v>844</v>
      </c>
      <c r="G155" s="153" t="s">
        <v>845</v>
      </c>
      <c r="I155" s="3" t="str">
        <f t="shared" si="12"/>
        <v>JA!</v>
      </c>
      <c r="J155" s="3" t="s">
        <v>840</v>
      </c>
      <c r="K155" s="3" t="str">
        <f t="shared" si="13"/>
        <v>Nej</v>
      </c>
      <c r="L155" s="153" t="s">
        <v>840</v>
      </c>
      <c r="M155" s="3" t="str">
        <f t="shared" si="14"/>
        <v>Nej</v>
      </c>
      <c r="N155" s="3" t="s">
        <v>840</v>
      </c>
      <c r="O155" s="3" t="str">
        <f t="shared" si="15"/>
        <v>Nej</v>
      </c>
    </row>
    <row r="156" spans="1:15" ht="63.75">
      <c r="A156" s="3">
        <f t="shared" si="11"/>
        <v>156</v>
      </c>
      <c r="B156" s="153" t="s">
        <v>846</v>
      </c>
      <c r="C156" s="153" t="s">
        <v>847</v>
      </c>
      <c r="D156" s="153" t="s">
        <v>848</v>
      </c>
      <c r="E156" s="153" t="s">
        <v>849</v>
      </c>
      <c r="F156" s="153" t="s">
        <v>850</v>
      </c>
      <c r="G156" s="153" t="s">
        <v>851</v>
      </c>
      <c r="I156" s="3" t="str">
        <f t="shared" si="12"/>
        <v>JA!</v>
      </c>
      <c r="J156" s="3" t="s">
        <v>846</v>
      </c>
      <c r="K156" s="3" t="str">
        <f t="shared" si="13"/>
        <v>Nej</v>
      </c>
      <c r="L156" s="153" t="s">
        <v>846</v>
      </c>
      <c r="M156" s="3" t="str">
        <f t="shared" si="14"/>
        <v>Nej</v>
      </c>
      <c r="N156" s="3" t="s">
        <v>846</v>
      </c>
      <c r="O156" s="3" t="str">
        <f t="shared" si="15"/>
        <v>Nej</v>
      </c>
    </row>
    <row r="157" spans="1:15" ht="89.25">
      <c r="A157" s="3">
        <f t="shared" si="11"/>
        <v>157</v>
      </c>
      <c r="B157" s="153" t="s">
        <v>852</v>
      </c>
      <c r="C157" s="153" t="s">
        <v>853</v>
      </c>
      <c r="D157" s="153" t="s">
        <v>854</v>
      </c>
      <c r="E157" s="153" t="s">
        <v>855</v>
      </c>
      <c r="F157" s="153" t="s">
        <v>856</v>
      </c>
      <c r="G157" s="153" t="s">
        <v>857</v>
      </c>
      <c r="I157" s="3" t="str">
        <f t="shared" si="12"/>
        <v>JA!</v>
      </c>
      <c r="J157" s="3" t="s">
        <v>852</v>
      </c>
      <c r="K157" s="3" t="str">
        <f t="shared" si="13"/>
        <v>Nej</v>
      </c>
      <c r="L157" s="153" t="s">
        <v>852</v>
      </c>
      <c r="M157" s="3" t="str">
        <f t="shared" si="14"/>
        <v>Nej</v>
      </c>
      <c r="N157" s="3" t="s">
        <v>852</v>
      </c>
      <c r="O157" s="3" t="str">
        <f t="shared" si="15"/>
        <v>Nej</v>
      </c>
    </row>
    <row r="158" spans="1:15" ht="25.5">
      <c r="A158" s="3">
        <f t="shared" si="11"/>
        <v>158</v>
      </c>
      <c r="B158" s="153" t="s">
        <v>858</v>
      </c>
      <c r="C158" s="153" t="s">
        <v>859</v>
      </c>
      <c r="D158" s="153" t="s">
        <v>858</v>
      </c>
      <c r="E158" s="153" t="s">
        <v>860</v>
      </c>
      <c r="F158" s="153" t="s">
        <v>861</v>
      </c>
      <c r="G158" s="153" t="s">
        <v>862</v>
      </c>
      <c r="I158" s="3" t="str">
        <f t="shared" si="12"/>
        <v>JA!</v>
      </c>
      <c r="J158" s="3" t="s">
        <v>858</v>
      </c>
      <c r="K158" s="3" t="str">
        <f t="shared" si="13"/>
        <v>Nej</v>
      </c>
      <c r="L158" s="153" t="s">
        <v>858</v>
      </c>
      <c r="M158" s="3" t="str">
        <f t="shared" si="14"/>
        <v>Nej</v>
      </c>
      <c r="N158" s="3" t="s">
        <v>858</v>
      </c>
      <c r="O158" s="3" t="str">
        <f t="shared" si="15"/>
        <v>Nej</v>
      </c>
    </row>
    <row r="159" spans="1:15" ht="89.25">
      <c r="A159" s="3">
        <f t="shared" si="11"/>
        <v>159</v>
      </c>
      <c r="B159" s="153" t="s">
        <v>863</v>
      </c>
      <c r="C159" s="153" t="s">
        <v>864</v>
      </c>
      <c r="D159" s="153" t="s">
        <v>865</v>
      </c>
      <c r="E159" s="153" t="s">
        <v>866</v>
      </c>
      <c r="F159" s="153" t="s">
        <v>867</v>
      </c>
      <c r="G159" s="153" t="s">
        <v>868</v>
      </c>
      <c r="I159" s="3" t="str">
        <f t="shared" si="12"/>
        <v>JA!</v>
      </c>
      <c r="J159" s="3" t="s">
        <v>863</v>
      </c>
      <c r="K159" s="3" t="str">
        <f t="shared" si="13"/>
        <v>Nej</v>
      </c>
      <c r="L159" s="153" t="s">
        <v>863</v>
      </c>
      <c r="M159" s="3" t="str">
        <f t="shared" si="14"/>
        <v>Nej</v>
      </c>
      <c r="N159" s="3" t="s">
        <v>863</v>
      </c>
      <c r="O159" s="3" t="str">
        <f t="shared" si="15"/>
        <v>Nej</v>
      </c>
    </row>
    <row r="160" spans="1:15" ht="127.5">
      <c r="A160" s="3">
        <f t="shared" si="11"/>
        <v>160</v>
      </c>
      <c r="B160" s="153" t="s">
        <v>869</v>
      </c>
      <c r="C160" s="153" t="s">
        <v>870</v>
      </c>
      <c r="D160" s="153" t="s">
        <v>871</v>
      </c>
      <c r="E160" s="153" t="s">
        <v>872</v>
      </c>
      <c r="F160" s="153" t="s">
        <v>873</v>
      </c>
      <c r="G160" s="153" t="s">
        <v>874</v>
      </c>
      <c r="I160" s="3" t="str">
        <f t="shared" si="12"/>
        <v>JA!</v>
      </c>
      <c r="J160" s="3" t="s">
        <v>869</v>
      </c>
      <c r="K160" s="3" t="str">
        <f t="shared" si="13"/>
        <v>Nej</v>
      </c>
      <c r="L160" s="153" t="s">
        <v>869</v>
      </c>
      <c r="M160" s="3" t="str">
        <f t="shared" si="14"/>
        <v>Nej</v>
      </c>
      <c r="N160" s="3" t="s">
        <v>869</v>
      </c>
      <c r="O160" s="3" t="str">
        <f t="shared" si="15"/>
        <v>Nej</v>
      </c>
    </row>
    <row r="161" spans="1:15" ht="76.5">
      <c r="A161" s="3">
        <f t="shared" si="11"/>
        <v>161</v>
      </c>
      <c r="B161" s="153" t="s">
        <v>875</v>
      </c>
      <c r="C161" s="153" t="s">
        <v>876</v>
      </c>
      <c r="D161" s="153" t="s">
        <v>877</v>
      </c>
      <c r="E161" s="153" t="s">
        <v>878</v>
      </c>
      <c r="F161" s="153" t="s">
        <v>879</v>
      </c>
      <c r="G161" s="153" t="s">
        <v>880</v>
      </c>
      <c r="I161" s="3" t="str">
        <f t="shared" si="12"/>
        <v>JA!</v>
      </c>
      <c r="J161" s="3" t="s">
        <v>875</v>
      </c>
      <c r="K161" s="3" t="str">
        <f t="shared" si="13"/>
        <v>Nej</v>
      </c>
      <c r="L161" s="153" t="s">
        <v>875</v>
      </c>
      <c r="M161" s="3" t="str">
        <f t="shared" si="14"/>
        <v>Nej</v>
      </c>
      <c r="N161" s="3" t="s">
        <v>875</v>
      </c>
      <c r="O161" s="3" t="str">
        <f t="shared" si="15"/>
        <v>Nej</v>
      </c>
    </row>
    <row r="162" spans="1:15" ht="63.75">
      <c r="A162" s="3">
        <f t="shared" si="11"/>
        <v>162</v>
      </c>
      <c r="B162" s="158" t="s">
        <v>881</v>
      </c>
      <c r="C162" s="158" t="s">
        <v>882</v>
      </c>
      <c r="D162" s="158" t="s">
        <v>883</v>
      </c>
      <c r="E162" s="158" t="s">
        <v>884</v>
      </c>
      <c r="F162" s="158" t="s">
        <v>885</v>
      </c>
      <c r="G162" s="158" t="s">
        <v>886</v>
      </c>
      <c r="I162" s="3" t="str">
        <f t="shared" ref="I162:I225" si="16">+IF(B162=H162,"Nej","JA!")</f>
        <v>JA!</v>
      </c>
      <c r="J162" s="57" t="s">
        <v>881</v>
      </c>
      <c r="K162" s="3" t="str">
        <f t="shared" si="13"/>
        <v>Nej</v>
      </c>
      <c r="L162" s="158" t="s">
        <v>881</v>
      </c>
      <c r="M162" s="3" t="str">
        <f t="shared" si="14"/>
        <v>Nej</v>
      </c>
      <c r="N162" s="3" t="s">
        <v>881</v>
      </c>
      <c r="O162" s="3" t="str">
        <f t="shared" si="15"/>
        <v>Nej</v>
      </c>
    </row>
    <row r="163" spans="1:15" ht="76.5">
      <c r="A163" s="55">
        <f t="shared" si="11"/>
        <v>163</v>
      </c>
      <c r="B163" s="159" t="s">
        <v>887</v>
      </c>
      <c r="C163" s="159" t="s">
        <v>888</v>
      </c>
      <c r="D163" s="159" t="s">
        <v>889</v>
      </c>
      <c r="E163" s="159" t="s">
        <v>890</v>
      </c>
      <c r="F163" s="159" t="s">
        <v>891</v>
      </c>
      <c r="G163" s="163" t="s">
        <v>892</v>
      </c>
      <c r="H163" s="56"/>
      <c r="I163" s="3" t="str">
        <f t="shared" si="16"/>
        <v>JA!</v>
      </c>
      <c r="J163" s="59" t="s">
        <v>887</v>
      </c>
      <c r="K163" s="3" t="str">
        <f t="shared" si="13"/>
        <v>Nej</v>
      </c>
      <c r="L163" s="159" t="s">
        <v>887</v>
      </c>
      <c r="M163" s="3" t="str">
        <f t="shared" si="14"/>
        <v>Nej</v>
      </c>
      <c r="N163" s="3" t="s">
        <v>887</v>
      </c>
      <c r="O163" s="3" t="str">
        <f t="shared" si="15"/>
        <v>Nej</v>
      </c>
    </row>
    <row r="164" spans="1:15" ht="25.5">
      <c r="A164" s="55">
        <f t="shared" si="11"/>
        <v>164</v>
      </c>
      <c r="B164" s="159" t="s">
        <v>893</v>
      </c>
      <c r="C164" s="159" t="s">
        <v>894</v>
      </c>
      <c r="D164" s="159" t="s">
        <v>895</v>
      </c>
      <c r="E164" s="159" t="s">
        <v>896</v>
      </c>
      <c r="F164" s="159" t="s">
        <v>897</v>
      </c>
      <c r="G164" s="163" t="s">
        <v>898</v>
      </c>
      <c r="H164" s="56"/>
      <c r="I164" s="3" t="str">
        <f t="shared" si="16"/>
        <v>JA!</v>
      </c>
      <c r="J164" s="59" t="s">
        <v>893</v>
      </c>
      <c r="K164" s="3" t="str">
        <f t="shared" si="13"/>
        <v>Nej</v>
      </c>
      <c r="L164" s="159" t="s">
        <v>893</v>
      </c>
      <c r="M164" s="3" t="str">
        <f t="shared" si="14"/>
        <v>Nej</v>
      </c>
      <c r="N164" s="3" t="s">
        <v>893</v>
      </c>
      <c r="O164" s="3" t="str">
        <f t="shared" si="15"/>
        <v>Nej</v>
      </c>
    </row>
    <row r="165" spans="1:15" ht="63.75">
      <c r="A165" s="55">
        <f t="shared" si="11"/>
        <v>165</v>
      </c>
      <c r="B165" s="159" t="s">
        <v>899</v>
      </c>
      <c r="C165" s="159" t="s">
        <v>900</v>
      </c>
      <c r="D165" s="159" t="s">
        <v>901</v>
      </c>
      <c r="E165" s="159" t="s">
        <v>902</v>
      </c>
      <c r="F165" s="159" t="s">
        <v>903</v>
      </c>
      <c r="G165" s="163" t="s">
        <v>904</v>
      </c>
      <c r="H165" s="56"/>
      <c r="I165" s="3" t="str">
        <f t="shared" si="16"/>
        <v>JA!</v>
      </c>
      <c r="J165" s="59" t="s">
        <v>899</v>
      </c>
      <c r="K165" s="3" t="str">
        <f t="shared" si="13"/>
        <v>Nej</v>
      </c>
      <c r="L165" s="159" t="s">
        <v>899</v>
      </c>
      <c r="M165" s="3" t="str">
        <f t="shared" si="14"/>
        <v>Nej</v>
      </c>
      <c r="N165" s="3" t="s">
        <v>899</v>
      </c>
      <c r="O165" s="3" t="str">
        <f t="shared" si="15"/>
        <v>Nej</v>
      </c>
    </row>
    <row r="166" spans="1:15" ht="89.25">
      <c r="A166" s="55">
        <f t="shared" si="11"/>
        <v>166</v>
      </c>
      <c r="B166" s="159" t="s">
        <v>905</v>
      </c>
      <c r="C166" s="159" t="s">
        <v>906</v>
      </c>
      <c r="D166" s="159" t="s">
        <v>907</v>
      </c>
      <c r="E166" s="159" t="s">
        <v>908</v>
      </c>
      <c r="F166" s="159" t="s">
        <v>909</v>
      </c>
      <c r="G166" s="163" t="s">
        <v>910</v>
      </c>
      <c r="H166" s="56"/>
      <c r="I166" s="3" t="str">
        <f t="shared" si="16"/>
        <v>JA!</v>
      </c>
      <c r="J166" s="59" t="s">
        <v>905</v>
      </c>
      <c r="K166" s="3" t="str">
        <f t="shared" si="13"/>
        <v>Nej</v>
      </c>
      <c r="L166" s="159" t="s">
        <v>905</v>
      </c>
      <c r="M166" s="3" t="str">
        <f t="shared" si="14"/>
        <v>Nej</v>
      </c>
      <c r="N166" s="3" t="s">
        <v>905</v>
      </c>
      <c r="O166" s="3" t="str">
        <f t="shared" si="15"/>
        <v>Nej</v>
      </c>
    </row>
    <row r="167" spans="1:15" ht="38.25">
      <c r="A167" s="55">
        <f t="shared" si="11"/>
        <v>167</v>
      </c>
      <c r="B167" s="159" t="s">
        <v>911</v>
      </c>
      <c r="C167" s="159" t="s">
        <v>912</v>
      </c>
      <c r="D167" s="159" t="s">
        <v>913</v>
      </c>
      <c r="E167" s="159" t="s">
        <v>914</v>
      </c>
      <c r="F167" s="159" t="s">
        <v>915</v>
      </c>
      <c r="G167" s="163" t="s">
        <v>916</v>
      </c>
      <c r="H167" s="56"/>
      <c r="I167" s="3" t="str">
        <f t="shared" si="16"/>
        <v>JA!</v>
      </c>
      <c r="J167" s="59" t="s">
        <v>911</v>
      </c>
      <c r="K167" s="3" t="str">
        <f t="shared" si="13"/>
        <v>Nej</v>
      </c>
      <c r="L167" s="159" t="s">
        <v>911</v>
      </c>
      <c r="M167" s="3" t="str">
        <f t="shared" si="14"/>
        <v>Nej</v>
      </c>
      <c r="N167" s="3" t="s">
        <v>911</v>
      </c>
      <c r="O167" s="3" t="str">
        <f t="shared" si="15"/>
        <v>Nej</v>
      </c>
    </row>
    <row r="168" spans="1:15" ht="38.25">
      <c r="A168" s="55">
        <f t="shared" si="11"/>
        <v>168</v>
      </c>
      <c r="B168" s="159" t="s">
        <v>917</v>
      </c>
      <c r="C168" s="159" t="s">
        <v>918</v>
      </c>
      <c r="D168" s="159" t="s">
        <v>919</v>
      </c>
      <c r="E168" s="159" t="s">
        <v>920</v>
      </c>
      <c r="F168" s="159" t="s">
        <v>921</v>
      </c>
      <c r="G168" s="163" t="s">
        <v>922</v>
      </c>
      <c r="H168" s="56"/>
      <c r="I168" s="3" t="str">
        <f t="shared" si="16"/>
        <v>JA!</v>
      </c>
      <c r="J168" s="59" t="s">
        <v>917</v>
      </c>
      <c r="K168" s="3" t="str">
        <f t="shared" si="13"/>
        <v>Nej</v>
      </c>
      <c r="L168" s="159" t="s">
        <v>917</v>
      </c>
      <c r="M168" s="3" t="str">
        <f t="shared" si="14"/>
        <v>Nej</v>
      </c>
      <c r="N168" s="3" t="s">
        <v>917</v>
      </c>
      <c r="O168" s="3" t="str">
        <f t="shared" si="15"/>
        <v>Nej</v>
      </c>
    </row>
    <row r="169" spans="1:15">
      <c r="A169" s="55">
        <f t="shared" si="11"/>
        <v>169</v>
      </c>
      <c r="B169" s="159" t="s">
        <v>923</v>
      </c>
      <c r="C169" s="159" t="s">
        <v>924</v>
      </c>
      <c r="D169" s="159" t="s">
        <v>925</v>
      </c>
      <c r="E169" s="159" t="s">
        <v>926</v>
      </c>
      <c r="F169" s="159" t="s">
        <v>927</v>
      </c>
      <c r="G169" s="163" t="s">
        <v>928</v>
      </c>
      <c r="H169" s="56"/>
      <c r="I169" s="3" t="str">
        <f t="shared" si="16"/>
        <v>JA!</v>
      </c>
      <c r="J169" s="59" t="s">
        <v>923</v>
      </c>
      <c r="K169" s="3" t="str">
        <f t="shared" si="13"/>
        <v>Nej</v>
      </c>
      <c r="L169" s="159" t="s">
        <v>923</v>
      </c>
      <c r="M169" s="3" t="str">
        <f t="shared" si="14"/>
        <v>Nej</v>
      </c>
      <c r="N169" s="3" t="s">
        <v>923</v>
      </c>
      <c r="O169" s="3" t="str">
        <f t="shared" si="15"/>
        <v>Nej</v>
      </c>
    </row>
    <row r="170" spans="1:15" ht="25.5">
      <c r="A170" s="55">
        <f t="shared" si="11"/>
        <v>170</v>
      </c>
      <c r="B170" s="159" t="s">
        <v>929</v>
      </c>
      <c r="C170" s="159" t="s">
        <v>930</v>
      </c>
      <c r="D170" s="159" t="s">
        <v>931</v>
      </c>
      <c r="E170" s="159" t="s">
        <v>932</v>
      </c>
      <c r="F170" s="159" t="s">
        <v>933</v>
      </c>
      <c r="G170" s="163" t="s">
        <v>934</v>
      </c>
      <c r="H170" s="56"/>
      <c r="I170" s="3" t="str">
        <f t="shared" si="16"/>
        <v>JA!</v>
      </c>
      <c r="J170" s="59" t="s">
        <v>929</v>
      </c>
      <c r="K170" s="3" t="str">
        <f t="shared" si="13"/>
        <v>Nej</v>
      </c>
      <c r="L170" s="159" t="s">
        <v>929</v>
      </c>
      <c r="M170" s="3" t="str">
        <f t="shared" si="14"/>
        <v>Nej</v>
      </c>
      <c r="N170" s="3" t="s">
        <v>929</v>
      </c>
      <c r="O170" s="3" t="str">
        <f t="shared" si="15"/>
        <v>Nej</v>
      </c>
    </row>
    <row r="171" spans="1:15" ht="38.25">
      <c r="A171" s="55">
        <f t="shared" si="11"/>
        <v>171</v>
      </c>
      <c r="B171" s="159" t="s">
        <v>935</v>
      </c>
      <c r="C171" s="159" t="s">
        <v>936</v>
      </c>
      <c r="D171" s="159" t="s">
        <v>937</v>
      </c>
      <c r="E171" s="159" t="s">
        <v>938</v>
      </c>
      <c r="F171" s="159" t="s">
        <v>939</v>
      </c>
      <c r="G171" s="163" t="s">
        <v>940</v>
      </c>
      <c r="H171" s="56"/>
      <c r="I171" s="3" t="str">
        <f t="shared" si="16"/>
        <v>JA!</v>
      </c>
      <c r="J171" s="59" t="s">
        <v>935</v>
      </c>
      <c r="K171" s="3" t="str">
        <f t="shared" si="13"/>
        <v>Nej</v>
      </c>
      <c r="L171" s="159" t="s">
        <v>935</v>
      </c>
      <c r="M171" s="3" t="str">
        <f t="shared" si="14"/>
        <v>Nej</v>
      </c>
      <c r="N171" s="3" t="s">
        <v>935</v>
      </c>
      <c r="O171" s="3" t="str">
        <f t="shared" si="15"/>
        <v>Nej</v>
      </c>
    </row>
    <row r="172" spans="1:15" ht="38.25">
      <c r="A172" s="55">
        <f t="shared" si="11"/>
        <v>172</v>
      </c>
      <c r="B172" s="159" t="s">
        <v>941</v>
      </c>
      <c r="C172" s="159" t="s">
        <v>942</v>
      </c>
      <c r="D172" s="159" t="s">
        <v>943</v>
      </c>
      <c r="E172" s="159" t="s">
        <v>944</v>
      </c>
      <c r="F172" s="159" t="s">
        <v>945</v>
      </c>
      <c r="G172" s="163" t="s">
        <v>946</v>
      </c>
      <c r="H172" s="56"/>
      <c r="I172" s="3" t="str">
        <f t="shared" si="16"/>
        <v>JA!</v>
      </c>
      <c r="J172" s="59" t="s">
        <v>947</v>
      </c>
      <c r="K172" s="3" t="str">
        <f t="shared" si="13"/>
        <v>JA!</v>
      </c>
      <c r="L172" s="159" t="s">
        <v>941</v>
      </c>
      <c r="M172" s="3" t="str">
        <f t="shared" si="14"/>
        <v>Nej</v>
      </c>
      <c r="N172" s="3" t="s">
        <v>941</v>
      </c>
      <c r="O172" s="3" t="str">
        <f t="shared" si="15"/>
        <v>Nej</v>
      </c>
    </row>
    <row r="173" spans="1:15" ht="25.5">
      <c r="A173" s="55">
        <f t="shared" si="11"/>
        <v>173</v>
      </c>
      <c r="B173" s="159" t="s">
        <v>948</v>
      </c>
      <c r="C173" s="159" t="s">
        <v>949</v>
      </c>
      <c r="D173" s="159" t="s">
        <v>950</v>
      </c>
      <c r="E173" s="159" t="s">
        <v>951</v>
      </c>
      <c r="F173" s="159" t="s">
        <v>952</v>
      </c>
      <c r="G173" s="163" t="s">
        <v>953</v>
      </c>
      <c r="H173" s="56"/>
      <c r="I173" s="3" t="str">
        <f t="shared" si="16"/>
        <v>JA!</v>
      </c>
      <c r="J173" s="59" t="s">
        <v>948</v>
      </c>
      <c r="K173" s="3" t="str">
        <f t="shared" si="13"/>
        <v>Nej</v>
      </c>
      <c r="L173" s="159" t="s">
        <v>948</v>
      </c>
      <c r="M173" s="3" t="str">
        <f t="shared" si="14"/>
        <v>Nej</v>
      </c>
      <c r="N173" s="3" t="s">
        <v>948</v>
      </c>
      <c r="O173" s="3" t="str">
        <f t="shared" si="15"/>
        <v>Nej</v>
      </c>
    </row>
    <row r="174" spans="1:15" ht="25.5">
      <c r="A174" s="55">
        <f t="shared" si="11"/>
        <v>174</v>
      </c>
      <c r="B174" s="159" t="s">
        <v>954</v>
      </c>
      <c r="C174" s="159" t="s">
        <v>955</v>
      </c>
      <c r="D174" s="159" t="s">
        <v>956</v>
      </c>
      <c r="E174" s="159" t="s">
        <v>957</v>
      </c>
      <c r="F174" s="159" t="s">
        <v>958</v>
      </c>
      <c r="G174" s="163" t="s">
        <v>959</v>
      </c>
      <c r="H174" s="56"/>
      <c r="I174" s="3" t="str">
        <f t="shared" si="16"/>
        <v>JA!</v>
      </c>
      <c r="J174" s="59" t="s">
        <v>954</v>
      </c>
      <c r="K174" s="3" t="str">
        <f t="shared" si="13"/>
        <v>Nej</v>
      </c>
      <c r="L174" s="159" t="s">
        <v>954</v>
      </c>
      <c r="M174" s="3" t="str">
        <f t="shared" si="14"/>
        <v>Nej</v>
      </c>
      <c r="N174" s="3" t="s">
        <v>954</v>
      </c>
      <c r="O174" s="3" t="str">
        <f t="shared" si="15"/>
        <v>Nej</v>
      </c>
    </row>
    <row r="175" spans="1:15" ht="25.5">
      <c r="A175" s="55">
        <f t="shared" si="11"/>
        <v>175</v>
      </c>
      <c r="B175" s="159" t="s">
        <v>960</v>
      </c>
      <c r="C175" s="159" t="s">
        <v>961</v>
      </c>
      <c r="D175" s="159" t="s">
        <v>962</v>
      </c>
      <c r="E175" s="159" t="s">
        <v>963</v>
      </c>
      <c r="F175" s="159" t="s">
        <v>960</v>
      </c>
      <c r="G175" s="163" t="s">
        <v>964</v>
      </c>
      <c r="H175" s="56"/>
      <c r="I175" s="3" t="str">
        <f t="shared" si="16"/>
        <v>JA!</v>
      </c>
      <c r="J175" s="59" t="s">
        <v>960</v>
      </c>
      <c r="K175" s="3" t="str">
        <f t="shared" si="13"/>
        <v>Nej</v>
      </c>
      <c r="L175" s="159" t="s">
        <v>960</v>
      </c>
      <c r="M175" s="3" t="str">
        <f t="shared" si="14"/>
        <v>Nej</v>
      </c>
      <c r="N175" s="3" t="s">
        <v>960</v>
      </c>
      <c r="O175" s="3" t="str">
        <f t="shared" si="15"/>
        <v>Nej</v>
      </c>
    </row>
    <row r="176" spans="1:15">
      <c r="A176" s="55">
        <f t="shared" si="11"/>
        <v>176</v>
      </c>
      <c r="B176" s="159" t="s">
        <v>965</v>
      </c>
      <c r="C176" s="159" t="s">
        <v>966</v>
      </c>
      <c r="D176" s="159" t="s">
        <v>967</v>
      </c>
      <c r="E176" s="159" t="s">
        <v>968</v>
      </c>
      <c r="F176" s="159" t="s">
        <v>969</v>
      </c>
      <c r="G176" s="163" t="s">
        <v>970</v>
      </c>
      <c r="H176" s="56"/>
      <c r="I176" s="3" t="str">
        <f t="shared" si="16"/>
        <v>JA!</v>
      </c>
      <c r="J176" s="59" t="s">
        <v>965</v>
      </c>
      <c r="K176" s="3" t="str">
        <f t="shared" si="13"/>
        <v>Nej</v>
      </c>
      <c r="L176" s="159" t="s">
        <v>965</v>
      </c>
      <c r="M176" s="3" t="str">
        <f t="shared" si="14"/>
        <v>Nej</v>
      </c>
      <c r="N176" s="3" t="s">
        <v>965</v>
      </c>
      <c r="O176" s="3" t="str">
        <f t="shared" si="15"/>
        <v>Nej</v>
      </c>
    </row>
    <row r="177" spans="1:15">
      <c r="A177" s="55">
        <f t="shared" si="11"/>
        <v>177</v>
      </c>
      <c r="B177" s="159" t="s">
        <v>971</v>
      </c>
      <c r="C177" s="159" t="s">
        <v>972</v>
      </c>
      <c r="D177" s="159" t="s">
        <v>971</v>
      </c>
      <c r="E177" s="159" t="s">
        <v>973</v>
      </c>
      <c r="F177" s="159" t="s">
        <v>974</v>
      </c>
      <c r="G177" s="163" t="s">
        <v>970</v>
      </c>
      <c r="H177" s="56"/>
      <c r="I177" s="3" t="str">
        <f t="shared" si="16"/>
        <v>JA!</v>
      </c>
      <c r="J177" s="59" t="s">
        <v>971</v>
      </c>
      <c r="K177" s="3" t="str">
        <f t="shared" si="13"/>
        <v>Nej</v>
      </c>
      <c r="L177" s="159" t="s">
        <v>971</v>
      </c>
      <c r="M177" s="3" t="str">
        <f t="shared" si="14"/>
        <v>Nej</v>
      </c>
      <c r="N177" s="3" t="s">
        <v>971</v>
      </c>
      <c r="O177" s="3" t="str">
        <f t="shared" si="15"/>
        <v>Nej</v>
      </c>
    </row>
    <row r="178" spans="1:15" ht="38.25">
      <c r="A178" s="55">
        <f t="shared" si="11"/>
        <v>178</v>
      </c>
      <c r="B178" s="159" t="s">
        <v>975</v>
      </c>
      <c r="C178" s="159" t="s">
        <v>976</v>
      </c>
      <c r="D178" s="159" t="s">
        <v>977</v>
      </c>
      <c r="E178" s="159" t="s">
        <v>978</v>
      </c>
      <c r="F178" s="159" t="s">
        <v>979</v>
      </c>
      <c r="G178" s="163" t="s">
        <v>980</v>
      </c>
      <c r="H178" s="56"/>
      <c r="I178" s="3" t="str">
        <f t="shared" si="16"/>
        <v>JA!</v>
      </c>
      <c r="J178" s="59" t="s">
        <v>975</v>
      </c>
      <c r="K178" s="3" t="str">
        <f t="shared" si="13"/>
        <v>Nej</v>
      </c>
      <c r="L178" s="159" t="s">
        <v>975</v>
      </c>
      <c r="M178" s="3" t="str">
        <f t="shared" si="14"/>
        <v>Nej</v>
      </c>
      <c r="N178" s="3" t="s">
        <v>975</v>
      </c>
      <c r="O178" s="3" t="str">
        <f t="shared" si="15"/>
        <v>Nej</v>
      </c>
    </row>
    <row r="179" spans="1:15" ht="25.5">
      <c r="A179" s="55">
        <f t="shared" si="11"/>
        <v>179</v>
      </c>
      <c r="B179" s="159" t="s">
        <v>981</v>
      </c>
      <c r="C179" s="159" t="s">
        <v>982</v>
      </c>
      <c r="D179" s="159" t="s">
        <v>983</v>
      </c>
      <c r="E179" s="160" t="s">
        <v>984</v>
      </c>
      <c r="F179" s="159" t="s">
        <v>985</v>
      </c>
      <c r="G179" s="163" t="s">
        <v>986</v>
      </c>
      <c r="H179" s="56"/>
      <c r="I179" s="3" t="str">
        <f t="shared" si="16"/>
        <v>JA!</v>
      </c>
      <c r="J179" s="59" t="s">
        <v>981</v>
      </c>
      <c r="K179" s="3" t="str">
        <f t="shared" si="13"/>
        <v>Nej</v>
      </c>
      <c r="L179" s="159" t="s">
        <v>981</v>
      </c>
      <c r="M179" s="3" t="str">
        <f t="shared" si="14"/>
        <v>Nej</v>
      </c>
      <c r="N179" s="3" t="s">
        <v>981</v>
      </c>
      <c r="O179" s="3" t="str">
        <f t="shared" si="15"/>
        <v>Nej</v>
      </c>
    </row>
    <row r="180" spans="1:15" ht="102">
      <c r="A180" s="3">
        <f t="shared" si="11"/>
        <v>180</v>
      </c>
      <c r="B180" s="161" t="s">
        <v>987</v>
      </c>
      <c r="C180" s="161" t="s">
        <v>988</v>
      </c>
      <c r="D180" s="161" t="s">
        <v>989</v>
      </c>
      <c r="E180" s="161" t="s">
        <v>990</v>
      </c>
      <c r="F180" s="161" t="s">
        <v>991</v>
      </c>
      <c r="G180" s="161" t="s">
        <v>992</v>
      </c>
      <c r="I180" s="3" t="str">
        <f t="shared" si="16"/>
        <v>JA!</v>
      </c>
      <c r="J180" s="58" t="s">
        <v>987</v>
      </c>
      <c r="K180" s="3" t="str">
        <f t="shared" si="13"/>
        <v>Nej</v>
      </c>
      <c r="L180" s="161" t="s">
        <v>987</v>
      </c>
      <c r="M180" s="3" t="str">
        <f t="shared" si="14"/>
        <v>Nej</v>
      </c>
      <c r="N180" s="3" t="s">
        <v>987</v>
      </c>
      <c r="O180" s="3" t="str">
        <f t="shared" si="15"/>
        <v>Nej</v>
      </c>
    </row>
    <row r="181" spans="1:15">
      <c r="A181" s="3">
        <f t="shared" si="11"/>
        <v>181</v>
      </c>
      <c r="B181" s="153" t="s">
        <v>993</v>
      </c>
      <c r="C181" s="153" t="s">
        <v>994</v>
      </c>
      <c r="D181" s="153" t="s">
        <v>995</v>
      </c>
      <c r="E181" s="153" t="s">
        <v>996</v>
      </c>
      <c r="F181" s="153" t="s">
        <v>997</v>
      </c>
      <c r="G181" s="153" t="s">
        <v>998</v>
      </c>
      <c r="I181" s="3" t="str">
        <f t="shared" si="16"/>
        <v>JA!</v>
      </c>
      <c r="J181" s="3" t="s">
        <v>993</v>
      </c>
      <c r="K181" s="3" t="str">
        <f t="shared" si="13"/>
        <v>Nej</v>
      </c>
      <c r="L181" s="153" t="s">
        <v>993</v>
      </c>
      <c r="M181" s="3" t="str">
        <f t="shared" si="14"/>
        <v>Nej</v>
      </c>
      <c r="N181" s="3" t="s">
        <v>993</v>
      </c>
      <c r="O181" s="3" t="str">
        <f t="shared" si="15"/>
        <v>Nej</v>
      </c>
    </row>
    <row r="182" spans="1:15" ht="38.25">
      <c r="A182" s="3">
        <f t="shared" si="11"/>
        <v>182</v>
      </c>
      <c r="B182" s="153" t="s">
        <v>999</v>
      </c>
      <c r="C182" s="153" t="s">
        <v>1000</v>
      </c>
      <c r="D182" s="153" t="s">
        <v>1001</v>
      </c>
      <c r="E182" s="153" t="s">
        <v>1002</v>
      </c>
      <c r="F182" s="153" t="s">
        <v>1003</v>
      </c>
      <c r="G182" s="153" t="s">
        <v>1004</v>
      </c>
      <c r="I182" s="3" t="str">
        <f t="shared" si="16"/>
        <v>JA!</v>
      </c>
      <c r="J182" s="3" t="s">
        <v>999</v>
      </c>
      <c r="K182" s="3" t="str">
        <f t="shared" si="13"/>
        <v>Nej</v>
      </c>
      <c r="L182" s="153" t="s">
        <v>999</v>
      </c>
      <c r="M182" s="3" t="str">
        <f t="shared" si="14"/>
        <v>Nej</v>
      </c>
      <c r="N182" s="3" t="s">
        <v>999</v>
      </c>
      <c r="O182" s="3" t="str">
        <f t="shared" si="15"/>
        <v>Nej</v>
      </c>
    </row>
    <row r="183" spans="1:15">
      <c r="A183" s="3">
        <f t="shared" si="11"/>
        <v>183</v>
      </c>
      <c r="B183" s="153" t="s">
        <v>1005</v>
      </c>
      <c r="C183" s="153" t="s">
        <v>1006</v>
      </c>
      <c r="D183" s="153" t="s">
        <v>1005</v>
      </c>
      <c r="E183" s="153" t="s">
        <v>1007</v>
      </c>
      <c r="F183" s="153" t="s">
        <v>1005</v>
      </c>
      <c r="G183" s="153" t="s">
        <v>1008</v>
      </c>
      <c r="I183" s="3" t="str">
        <f t="shared" si="16"/>
        <v>JA!</v>
      </c>
      <c r="J183" s="3" t="s">
        <v>1005</v>
      </c>
      <c r="K183" s="3" t="str">
        <f t="shared" si="13"/>
        <v>Nej</v>
      </c>
      <c r="L183" s="153" t="s">
        <v>1005</v>
      </c>
      <c r="M183" s="3" t="str">
        <f t="shared" si="14"/>
        <v>Nej</v>
      </c>
      <c r="N183" s="3" t="s">
        <v>1005</v>
      </c>
      <c r="O183" s="3" t="str">
        <f t="shared" si="15"/>
        <v>Nej</v>
      </c>
    </row>
    <row r="184" spans="1:15">
      <c r="A184" s="3">
        <f t="shared" si="11"/>
        <v>184</v>
      </c>
      <c r="B184" s="153" t="s">
        <v>1009</v>
      </c>
      <c r="C184" s="153" t="s">
        <v>1010</v>
      </c>
      <c r="D184" s="153" t="s">
        <v>1009</v>
      </c>
      <c r="E184" s="153" t="s">
        <v>1011</v>
      </c>
      <c r="F184" s="153" t="s">
        <v>1009</v>
      </c>
      <c r="G184" s="153" t="s">
        <v>1012</v>
      </c>
      <c r="I184" s="3" t="str">
        <f t="shared" si="16"/>
        <v>JA!</v>
      </c>
      <c r="J184" s="3" t="s">
        <v>1009</v>
      </c>
      <c r="K184" s="3" t="str">
        <f t="shared" si="13"/>
        <v>Nej</v>
      </c>
      <c r="L184" s="153" t="s">
        <v>1009</v>
      </c>
      <c r="M184" s="3" t="str">
        <f t="shared" si="14"/>
        <v>Nej</v>
      </c>
      <c r="N184" s="3" t="s">
        <v>1009</v>
      </c>
      <c r="O184" s="3" t="str">
        <f t="shared" si="15"/>
        <v>Nej</v>
      </c>
    </row>
    <row r="185" spans="1:15">
      <c r="A185" s="3">
        <f t="shared" si="11"/>
        <v>185</v>
      </c>
      <c r="B185" s="153" t="s">
        <v>1013</v>
      </c>
      <c r="C185" s="153" t="s">
        <v>1013</v>
      </c>
      <c r="D185" s="153" t="s">
        <v>1013</v>
      </c>
      <c r="E185" s="153" t="s">
        <v>1014</v>
      </c>
      <c r="F185" s="153" t="s">
        <v>1013</v>
      </c>
      <c r="G185" s="153" t="s">
        <v>1013</v>
      </c>
      <c r="I185" s="3" t="str">
        <f t="shared" si="16"/>
        <v>JA!</v>
      </c>
      <c r="J185" s="3" t="s">
        <v>1013</v>
      </c>
      <c r="K185" s="3" t="str">
        <f t="shared" si="13"/>
        <v>Nej</v>
      </c>
      <c r="L185" s="153" t="s">
        <v>1013</v>
      </c>
      <c r="M185" s="3" t="str">
        <f t="shared" si="14"/>
        <v>Nej</v>
      </c>
      <c r="N185" s="3" t="s">
        <v>1013</v>
      </c>
      <c r="O185" s="3" t="str">
        <f t="shared" si="15"/>
        <v>Nej</v>
      </c>
    </row>
    <row r="186" spans="1:15" ht="76.5">
      <c r="A186" s="3">
        <f t="shared" si="11"/>
        <v>186</v>
      </c>
      <c r="B186" s="153" t="s">
        <v>1015</v>
      </c>
      <c r="C186" s="153" t="s">
        <v>1016</v>
      </c>
      <c r="D186" s="153" t="s">
        <v>1017</v>
      </c>
      <c r="E186" s="153" t="s">
        <v>1018</v>
      </c>
      <c r="F186" s="153" t="s">
        <v>1019</v>
      </c>
      <c r="G186" s="153" t="s">
        <v>1020</v>
      </c>
      <c r="I186" s="3" t="str">
        <f t="shared" si="16"/>
        <v>JA!</v>
      </c>
      <c r="J186" s="3" t="s">
        <v>1015</v>
      </c>
      <c r="K186" s="3" t="str">
        <f t="shared" si="13"/>
        <v>Nej</v>
      </c>
      <c r="L186" s="153" t="s">
        <v>1015</v>
      </c>
      <c r="M186" s="3" t="str">
        <f t="shared" si="14"/>
        <v>Nej</v>
      </c>
      <c r="N186" s="3" t="s">
        <v>1015</v>
      </c>
      <c r="O186" s="3" t="str">
        <f t="shared" si="15"/>
        <v>Nej</v>
      </c>
    </row>
    <row r="187" spans="1:15" ht="89.25">
      <c r="A187" s="3">
        <f t="shared" si="11"/>
        <v>187</v>
      </c>
      <c r="B187" s="153" t="s">
        <v>1021</v>
      </c>
      <c r="C187" s="153" t="s">
        <v>1022</v>
      </c>
      <c r="D187" s="153" t="s">
        <v>1023</v>
      </c>
      <c r="E187" s="153" t="s">
        <v>1024</v>
      </c>
      <c r="F187" s="153" t="s">
        <v>1025</v>
      </c>
      <c r="G187" s="153" t="s">
        <v>1026</v>
      </c>
      <c r="I187" s="3" t="str">
        <f t="shared" si="16"/>
        <v>JA!</v>
      </c>
      <c r="J187" s="3" t="s">
        <v>1021</v>
      </c>
      <c r="K187" s="3" t="str">
        <f t="shared" si="13"/>
        <v>Nej</v>
      </c>
      <c r="L187" s="153" t="s">
        <v>1021</v>
      </c>
      <c r="M187" s="3" t="str">
        <f t="shared" si="14"/>
        <v>Nej</v>
      </c>
      <c r="N187" s="3" t="s">
        <v>1021</v>
      </c>
      <c r="O187" s="3" t="str">
        <f t="shared" si="15"/>
        <v>Nej</v>
      </c>
    </row>
    <row r="188" spans="1:15">
      <c r="A188" s="3">
        <f t="shared" si="11"/>
        <v>188</v>
      </c>
      <c r="B188" s="153" t="s">
        <v>1027</v>
      </c>
      <c r="C188" s="153" t="s">
        <v>1028</v>
      </c>
      <c r="D188" s="153" t="s">
        <v>1027</v>
      </c>
      <c r="E188" s="153" t="s">
        <v>1029</v>
      </c>
      <c r="F188" s="153" t="s">
        <v>1030</v>
      </c>
      <c r="G188" s="153" t="s">
        <v>1031</v>
      </c>
      <c r="I188" s="3" t="str">
        <f t="shared" si="16"/>
        <v>JA!</v>
      </c>
      <c r="J188" s="3" t="s">
        <v>1027</v>
      </c>
      <c r="K188" s="3" t="str">
        <f t="shared" si="13"/>
        <v>Nej</v>
      </c>
      <c r="L188" s="153" t="s">
        <v>1027</v>
      </c>
      <c r="M188" s="3" t="str">
        <f t="shared" si="14"/>
        <v>Nej</v>
      </c>
      <c r="N188" s="3" t="s">
        <v>1027</v>
      </c>
      <c r="O188" s="3" t="str">
        <f t="shared" si="15"/>
        <v>Nej</v>
      </c>
    </row>
    <row r="189" spans="1:15">
      <c r="A189" s="3">
        <f t="shared" si="11"/>
        <v>189</v>
      </c>
      <c r="B189" s="153" t="s">
        <v>1032</v>
      </c>
      <c r="C189" s="153" t="s">
        <v>1033</v>
      </c>
      <c r="D189" s="153" t="s">
        <v>1034</v>
      </c>
      <c r="E189" s="153" t="s">
        <v>1035</v>
      </c>
      <c r="F189" s="153" t="s">
        <v>1036</v>
      </c>
      <c r="G189" s="153" t="s">
        <v>1037</v>
      </c>
      <c r="I189" s="3" t="str">
        <f t="shared" si="16"/>
        <v>JA!</v>
      </c>
      <c r="J189" s="3" t="s">
        <v>1032</v>
      </c>
      <c r="K189" s="3" t="str">
        <f t="shared" si="13"/>
        <v>Nej</v>
      </c>
      <c r="L189" s="153" t="s">
        <v>1032</v>
      </c>
      <c r="M189" s="3" t="str">
        <f t="shared" si="14"/>
        <v>Nej</v>
      </c>
      <c r="N189" s="3" t="s">
        <v>1032</v>
      </c>
      <c r="O189" s="3" t="str">
        <f t="shared" si="15"/>
        <v>Nej</v>
      </c>
    </row>
    <row r="190" spans="1:15" ht="76.5">
      <c r="A190" s="3">
        <f t="shared" si="11"/>
        <v>190</v>
      </c>
      <c r="B190" s="153" t="s">
        <v>1038</v>
      </c>
      <c r="C190" s="153" t="s">
        <v>1039</v>
      </c>
      <c r="D190" s="153" t="s">
        <v>1040</v>
      </c>
      <c r="E190" s="153" t="s">
        <v>1041</v>
      </c>
      <c r="F190" s="153" t="s">
        <v>1042</v>
      </c>
      <c r="G190" s="153" t="s">
        <v>1043</v>
      </c>
      <c r="I190" s="3" t="str">
        <f t="shared" si="16"/>
        <v>JA!</v>
      </c>
      <c r="J190" s="3" t="s">
        <v>1038</v>
      </c>
      <c r="K190" s="3" t="str">
        <f t="shared" si="13"/>
        <v>Nej</v>
      </c>
      <c r="L190" s="153" t="s">
        <v>1038</v>
      </c>
      <c r="M190" s="3" t="str">
        <f t="shared" si="14"/>
        <v>Nej</v>
      </c>
      <c r="N190" s="3" t="s">
        <v>1038</v>
      </c>
      <c r="O190" s="3" t="str">
        <f t="shared" si="15"/>
        <v>Nej</v>
      </c>
    </row>
    <row r="191" spans="1:15" ht="27">
      <c r="A191" s="3">
        <f t="shared" si="11"/>
        <v>191</v>
      </c>
      <c r="B191" s="153" t="s">
        <v>1044</v>
      </c>
      <c r="C191" s="153" t="s">
        <v>1045</v>
      </c>
      <c r="D191" s="153" t="s">
        <v>1046</v>
      </c>
      <c r="E191" s="153" t="s">
        <v>1047</v>
      </c>
      <c r="F191" s="153" t="s">
        <v>1048</v>
      </c>
      <c r="G191" s="153" t="s">
        <v>1049</v>
      </c>
      <c r="I191" s="3" t="str">
        <f t="shared" si="16"/>
        <v>JA!</v>
      </c>
      <c r="J191" s="3" t="s">
        <v>1044</v>
      </c>
      <c r="K191" s="3" t="str">
        <f t="shared" si="13"/>
        <v>Nej</v>
      </c>
      <c r="L191" s="153" t="s">
        <v>1044</v>
      </c>
      <c r="M191" s="3" t="str">
        <f t="shared" si="14"/>
        <v>Nej</v>
      </c>
      <c r="N191" s="3" t="s">
        <v>1050</v>
      </c>
      <c r="O191" s="3" t="str">
        <f t="shared" si="15"/>
        <v>Nej</v>
      </c>
    </row>
    <row r="192" spans="1:15" ht="140.25">
      <c r="A192" s="3">
        <f t="shared" si="11"/>
        <v>192</v>
      </c>
      <c r="B192" s="153" t="s">
        <v>1051</v>
      </c>
      <c r="C192" s="153" t="s">
        <v>1052</v>
      </c>
      <c r="D192" s="153" t="s">
        <v>1053</v>
      </c>
      <c r="E192" s="153" t="s">
        <v>1054</v>
      </c>
      <c r="F192" s="153" t="s">
        <v>1055</v>
      </c>
      <c r="G192" s="153" t="s">
        <v>1056</v>
      </c>
      <c r="I192" s="3" t="str">
        <f t="shared" si="16"/>
        <v>JA!</v>
      </c>
      <c r="J192" s="3" t="s">
        <v>1051</v>
      </c>
      <c r="K192" s="3" t="str">
        <f t="shared" si="13"/>
        <v>Nej</v>
      </c>
      <c r="L192" s="153" t="s">
        <v>1051</v>
      </c>
      <c r="M192" s="3" t="str">
        <f t="shared" si="14"/>
        <v>Nej</v>
      </c>
      <c r="N192" s="3" t="s">
        <v>1051</v>
      </c>
      <c r="O192" s="3" t="str">
        <f t="shared" si="15"/>
        <v>Nej</v>
      </c>
    </row>
    <row r="193" spans="1:15" ht="63.75">
      <c r="A193" s="3">
        <f t="shared" si="11"/>
        <v>193</v>
      </c>
      <c r="B193" s="153" t="s">
        <v>1057</v>
      </c>
      <c r="C193" s="153" t="s">
        <v>1058</v>
      </c>
      <c r="D193" s="153" t="s">
        <v>1059</v>
      </c>
      <c r="E193" s="153" t="s">
        <v>1060</v>
      </c>
      <c r="F193" s="153" t="s">
        <v>1061</v>
      </c>
      <c r="G193" s="153" t="s">
        <v>1062</v>
      </c>
      <c r="I193" s="3" t="str">
        <f t="shared" si="16"/>
        <v>JA!</v>
      </c>
      <c r="J193" s="3" t="s">
        <v>1057</v>
      </c>
      <c r="K193" s="3" t="str">
        <f t="shared" si="13"/>
        <v>Nej</v>
      </c>
      <c r="L193" s="153" t="s">
        <v>1057</v>
      </c>
      <c r="M193" s="3" t="str">
        <f t="shared" si="14"/>
        <v>Nej</v>
      </c>
      <c r="N193" s="3" t="s">
        <v>1057</v>
      </c>
      <c r="O193" s="3" t="str">
        <f t="shared" si="15"/>
        <v>Nej</v>
      </c>
    </row>
    <row r="194" spans="1:15" ht="76.5">
      <c r="A194" s="3">
        <f t="shared" si="11"/>
        <v>194</v>
      </c>
      <c r="B194" s="154" t="s">
        <v>1063</v>
      </c>
      <c r="C194" s="154" t="s">
        <v>1064</v>
      </c>
      <c r="D194" s="153" t="s">
        <v>1065</v>
      </c>
      <c r="E194" s="153" t="s">
        <v>1066</v>
      </c>
      <c r="F194" s="153" t="s">
        <v>1067</v>
      </c>
      <c r="G194" s="153" t="s">
        <v>1068</v>
      </c>
      <c r="I194" s="3" t="str">
        <f t="shared" si="16"/>
        <v>JA!</v>
      </c>
      <c r="J194" s="5" t="s">
        <v>1063</v>
      </c>
      <c r="K194" s="3" t="str">
        <f t="shared" si="13"/>
        <v>Nej</v>
      </c>
      <c r="L194" s="154" t="s">
        <v>1063</v>
      </c>
      <c r="M194" s="3" t="str">
        <f t="shared" si="14"/>
        <v>Nej</v>
      </c>
      <c r="N194" s="3" t="s">
        <v>1063</v>
      </c>
      <c r="O194" s="3" t="str">
        <f t="shared" si="15"/>
        <v>Nej</v>
      </c>
    </row>
    <row r="195" spans="1:15" ht="102">
      <c r="A195" s="3">
        <f t="shared" si="11"/>
        <v>195</v>
      </c>
      <c r="B195" s="153" t="s">
        <v>1069</v>
      </c>
      <c r="C195" s="153" t="s">
        <v>1070</v>
      </c>
      <c r="D195" s="153" t="s">
        <v>1071</v>
      </c>
      <c r="E195" s="153" t="s">
        <v>1072</v>
      </c>
      <c r="F195" s="153" t="s">
        <v>1073</v>
      </c>
      <c r="G195" s="153" t="s">
        <v>1074</v>
      </c>
      <c r="I195" s="3" t="str">
        <f t="shared" si="16"/>
        <v>JA!</v>
      </c>
      <c r="J195" s="3" t="s">
        <v>1069</v>
      </c>
      <c r="K195" s="3" t="str">
        <f t="shared" ref="K195:K258" si="17">+IF(B195=J195,"Nej","JA!")</f>
        <v>Nej</v>
      </c>
      <c r="L195" s="153" t="s">
        <v>1069</v>
      </c>
      <c r="M195" s="3" t="str">
        <f t="shared" ref="M195:M258" si="18">+IF(B195=L195,"Nej","JA!")</f>
        <v>Nej</v>
      </c>
      <c r="N195" s="3" t="s">
        <v>1069</v>
      </c>
      <c r="O195" s="3" t="str">
        <f t="shared" ref="O195:O258" si="19">+IF(B195=N195,"Nej","JA!")</f>
        <v>Nej</v>
      </c>
    </row>
    <row r="196" spans="1:15" ht="38.25">
      <c r="A196" s="3">
        <f t="shared" si="11"/>
        <v>196</v>
      </c>
      <c r="B196" s="153" t="s">
        <v>1075</v>
      </c>
      <c r="C196" s="153" t="s">
        <v>1076</v>
      </c>
      <c r="D196" s="153" t="s">
        <v>1077</v>
      </c>
      <c r="E196" s="153" t="s">
        <v>1078</v>
      </c>
      <c r="F196" s="153" t="s">
        <v>1079</v>
      </c>
      <c r="G196" s="153" t="s">
        <v>1080</v>
      </c>
      <c r="I196" s="3" t="str">
        <f t="shared" si="16"/>
        <v>JA!</v>
      </c>
      <c r="J196" s="3" t="s">
        <v>1081</v>
      </c>
      <c r="K196" s="3" t="str">
        <f t="shared" si="17"/>
        <v>JA!</v>
      </c>
      <c r="L196" s="153" t="s">
        <v>1075</v>
      </c>
      <c r="M196" s="3" t="str">
        <f t="shared" si="18"/>
        <v>Nej</v>
      </c>
      <c r="N196" s="3" t="s">
        <v>1075</v>
      </c>
      <c r="O196" s="3" t="str">
        <f t="shared" si="19"/>
        <v>Nej</v>
      </c>
    </row>
    <row r="197" spans="1:15">
      <c r="A197" s="3">
        <f t="shared" si="11"/>
        <v>197</v>
      </c>
      <c r="B197" s="153" t="s">
        <v>1082</v>
      </c>
      <c r="C197" s="153" t="s">
        <v>1083</v>
      </c>
      <c r="D197" s="153" t="s">
        <v>1084</v>
      </c>
      <c r="E197" s="153" t="s">
        <v>1085</v>
      </c>
      <c r="F197" s="153" t="s">
        <v>1086</v>
      </c>
      <c r="G197" s="153" t="s">
        <v>1087</v>
      </c>
      <c r="I197" s="3" t="str">
        <f t="shared" si="16"/>
        <v>JA!</v>
      </c>
      <c r="J197" s="3" t="s">
        <v>1082</v>
      </c>
      <c r="K197" s="3" t="str">
        <f t="shared" si="17"/>
        <v>Nej</v>
      </c>
      <c r="L197" s="153" t="s">
        <v>1082</v>
      </c>
      <c r="M197" s="3" t="str">
        <f t="shared" si="18"/>
        <v>Nej</v>
      </c>
      <c r="N197" s="3" t="s">
        <v>1082</v>
      </c>
      <c r="O197" s="3" t="str">
        <f t="shared" si="19"/>
        <v>Nej</v>
      </c>
    </row>
    <row r="198" spans="1:15">
      <c r="A198" s="3">
        <f t="shared" si="11"/>
        <v>198</v>
      </c>
      <c r="B198" s="153" t="s">
        <v>1088</v>
      </c>
      <c r="C198" s="153" t="s">
        <v>1089</v>
      </c>
      <c r="D198" s="153" t="s">
        <v>1090</v>
      </c>
      <c r="E198" s="153" t="s">
        <v>1091</v>
      </c>
      <c r="F198" s="153" t="s">
        <v>1092</v>
      </c>
      <c r="G198" s="153" t="s">
        <v>1093</v>
      </c>
      <c r="I198" s="3" t="str">
        <f t="shared" si="16"/>
        <v>JA!</v>
      </c>
      <c r="J198" s="3" t="s">
        <v>1088</v>
      </c>
      <c r="K198" s="3" t="str">
        <f t="shared" si="17"/>
        <v>Nej</v>
      </c>
      <c r="L198" s="153" t="s">
        <v>1088</v>
      </c>
      <c r="M198" s="3" t="str">
        <f t="shared" si="18"/>
        <v>Nej</v>
      </c>
      <c r="N198" s="3" t="s">
        <v>1088</v>
      </c>
      <c r="O198" s="3" t="str">
        <f t="shared" si="19"/>
        <v>Nej</v>
      </c>
    </row>
    <row r="199" spans="1:15">
      <c r="A199" s="3">
        <f t="shared" si="11"/>
        <v>199</v>
      </c>
      <c r="B199" s="153" t="s">
        <v>1094</v>
      </c>
      <c r="C199" s="153" t="s">
        <v>994</v>
      </c>
      <c r="D199" s="153" t="s">
        <v>1095</v>
      </c>
      <c r="E199" s="153" t="s">
        <v>1096</v>
      </c>
      <c r="F199" s="153" t="s">
        <v>1097</v>
      </c>
      <c r="G199" s="153" t="s">
        <v>1098</v>
      </c>
      <c r="I199" s="3" t="str">
        <f t="shared" si="16"/>
        <v>JA!</v>
      </c>
      <c r="J199" s="3" t="s">
        <v>1094</v>
      </c>
      <c r="K199" s="3" t="str">
        <f t="shared" si="17"/>
        <v>Nej</v>
      </c>
      <c r="L199" s="153" t="s">
        <v>1094</v>
      </c>
      <c r="M199" s="3" t="str">
        <f t="shared" si="18"/>
        <v>Nej</v>
      </c>
      <c r="N199" s="3" t="s">
        <v>1094</v>
      </c>
      <c r="O199" s="3" t="str">
        <f t="shared" si="19"/>
        <v>Nej</v>
      </c>
    </row>
    <row r="200" spans="1:15" ht="38.25">
      <c r="A200" s="3">
        <f t="shared" si="11"/>
        <v>200</v>
      </c>
      <c r="B200" s="153" t="s">
        <v>1099</v>
      </c>
      <c r="C200" s="153" t="s">
        <v>1100</v>
      </c>
      <c r="D200" s="153" t="s">
        <v>1101</v>
      </c>
      <c r="E200" s="153" t="s">
        <v>1102</v>
      </c>
      <c r="F200" s="153" t="s">
        <v>1103</v>
      </c>
      <c r="G200" s="153" t="s">
        <v>1104</v>
      </c>
      <c r="I200" s="3" t="str">
        <f t="shared" si="16"/>
        <v>JA!</v>
      </c>
      <c r="J200" s="3" t="s">
        <v>1099</v>
      </c>
      <c r="K200" s="3" t="str">
        <f t="shared" si="17"/>
        <v>Nej</v>
      </c>
      <c r="L200" s="153" t="s">
        <v>1099</v>
      </c>
      <c r="M200" s="3" t="str">
        <f t="shared" si="18"/>
        <v>Nej</v>
      </c>
      <c r="N200" s="3" t="s">
        <v>1099</v>
      </c>
      <c r="O200" s="3" t="str">
        <f t="shared" si="19"/>
        <v>Nej</v>
      </c>
    </row>
    <row r="201" spans="1:15">
      <c r="A201" s="3">
        <f t="shared" si="11"/>
        <v>201</v>
      </c>
      <c r="B201" s="153" t="s">
        <v>1105</v>
      </c>
      <c r="C201" s="153" t="s">
        <v>1106</v>
      </c>
      <c r="D201" s="153" t="s">
        <v>1107</v>
      </c>
      <c r="E201" s="153" t="s">
        <v>1108</v>
      </c>
      <c r="F201" s="153" t="s">
        <v>1109</v>
      </c>
      <c r="G201" s="153" t="s">
        <v>1110</v>
      </c>
      <c r="I201" s="3" t="str">
        <f t="shared" si="16"/>
        <v>JA!</v>
      </c>
      <c r="J201" s="3" t="s">
        <v>1105</v>
      </c>
      <c r="K201" s="3" t="str">
        <f t="shared" si="17"/>
        <v>Nej</v>
      </c>
      <c r="L201" s="153" t="s">
        <v>1105</v>
      </c>
      <c r="M201" s="3" t="str">
        <f t="shared" si="18"/>
        <v>Nej</v>
      </c>
      <c r="N201" s="3" t="s">
        <v>1105</v>
      </c>
      <c r="O201" s="3" t="str">
        <f t="shared" si="19"/>
        <v>Nej</v>
      </c>
    </row>
    <row r="202" spans="1:15" ht="165.75">
      <c r="A202" s="3">
        <f t="shared" si="11"/>
        <v>202</v>
      </c>
      <c r="B202" s="153" t="s">
        <v>1111</v>
      </c>
      <c r="C202" s="153" t="s">
        <v>1112</v>
      </c>
      <c r="D202" s="153" t="s">
        <v>1113</v>
      </c>
      <c r="E202" s="153" t="s">
        <v>1114</v>
      </c>
      <c r="F202" s="153" t="s">
        <v>1115</v>
      </c>
      <c r="G202" s="153" t="s">
        <v>1116</v>
      </c>
      <c r="I202" s="3" t="str">
        <f t="shared" si="16"/>
        <v>JA!</v>
      </c>
      <c r="J202" s="3" t="s">
        <v>1111</v>
      </c>
      <c r="K202" s="3" t="str">
        <f t="shared" si="17"/>
        <v>Nej</v>
      </c>
      <c r="L202" s="153" t="s">
        <v>1111</v>
      </c>
      <c r="M202" s="3" t="str">
        <f t="shared" si="18"/>
        <v>Nej</v>
      </c>
      <c r="N202" s="3" t="s">
        <v>1111</v>
      </c>
      <c r="O202" s="3" t="str">
        <f t="shared" si="19"/>
        <v>Nej</v>
      </c>
    </row>
    <row r="203" spans="1:15">
      <c r="A203" s="3">
        <f t="shared" si="11"/>
        <v>203</v>
      </c>
      <c r="B203" s="153" t="s">
        <v>1117</v>
      </c>
      <c r="C203" s="153" t="s">
        <v>1382</v>
      </c>
      <c r="D203" s="153" t="s">
        <v>1117</v>
      </c>
      <c r="E203" s="153" t="s">
        <v>1118</v>
      </c>
      <c r="F203" s="153" t="s">
        <v>1117</v>
      </c>
      <c r="G203" s="153" t="s">
        <v>1117</v>
      </c>
      <c r="I203" s="3" t="str">
        <f t="shared" si="16"/>
        <v>JA!</v>
      </c>
      <c r="J203" s="3" t="s">
        <v>1117</v>
      </c>
      <c r="K203" s="3" t="str">
        <f t="shared" si="17"/>
        <v>Nej</v>
      </c>
      <c r="L203" s="153" t="s">
        <v>1117</v>
      </c>
      <c r="M203" s="3" t="str">
        <f t="shared" si="18"/>
        <v>Nej</v>
      </c>
      <c r="N203" s="3" t="s">
        <v>1117</v>
      </c>
      <c r="O203" s="3" t="str">
        <f t="shared" si="19"/>
        <v>Nej</v>
      </c>
    </row>
    <row r="204" spans="1:15" ht="63.75">
      <c r="A204" s="3">
        <f t="shared" si="11"/>
        <v>204</v>
      </c>
      <c r="B204" s="153" t="s">
        <v>1119</v>
      </c>
      <c r="C204" s="153" t="s">
        <v>1385</v>
      </c>
      <c r="D204" s="153" t="s">
        <v>1120</v>
      </c>
      <c r="E204" s="153" t="s">
        <v>1121</v>
      </c>
      <c r="F204" s="153" t="s">
        <v>1122</v>
      </c>
      <c r="G204" s="153" t="s">
        <v>1123</v>
      </c>
      <c r="I204" s="3" t="str">
        <f t="shared" si="16"/>
        <v>JA!</v>
      </c>
      <c r="J204" s="3" t="s">
        <v>1124</v>
      </c>
      <c r="K204" s="3" t="str">
        <f t="shared" si="17"/>
        <v>JA!</v>
      </c>
      <c r="L204" s="153" t="s">
        <v>1125</v>
      </c>
      <c r="M204" s="3" t="str">
        <f t="shared" si="18"/>
        <v>JA!</v>
      </c>
      <c r="N204" s="3" t="s">
        <v>1125</v>
      </c>
      <c r="O204" s="3" t="str">
        <f t="shared" si="19"/>
        <v>JA!</v>
      </c>
    </row>
    <row r="205" spans="1:15" ht="51">
      <c r="A205" s="3">
        <f t="shared" si="11"/>
        <v>205</v>
      </c>
      <c r="B205" s="153" t="s">
        <v>1126</v>
      </c>
      <c r="C205" s="153" t="s">
        <v>1127</v>
      </c>
      <c r="D205" s="153" t="s">
        <v>1128</v>
      </c>
      <c r="E205" s="153" t="s">
        <v>1129</v>
      </c>
      <c r="F205" s="153" t="s">
        <v>1130</v>
      </c>
      <c r="G205" s="153" t="s">
        <v>1131</v>
      </c>
      <c r="I205" s="3" t="str">
        <f t="shared" si="16"/>
        <v>JA!</v>
      </c>
      <c r="J205" s="3" t="s">
        <v>1126</v>
      </c>
      <c r="K205" s="3" t="str">
        <f t="shared" si="17"/>
        <v>Nej</v>
      </c>
      <c r="L205" s="153" t="s">
        <v>1126</v>
      </c>
      <c r="M205" s="3" t="str">
        <f t="shared" si="18"/>
        <v>Nej</v>
      </c>
      <c r="N205" s="3" t="s">
        <v>1126</v>
      </c>
      <c r="O205" s="3" t="str">
        <f t="shared" si="19"/>
        <v>Nej</v>
      </c>
    </row>
    <row r="206" spans="1:15" ht="153">
      <c r="A206" s="3">
        <f t="shared" si="11"/>
        <v>206</v>
      </c>
      <c r="B206" s="153" t="s">
        <v>1132</v>
      </c>
      <c r="C206" s="153" t="s">
        <v>1133</v>
      </c>
      <c r="D206" s="153" t="s">
        <v>1134</v>
      </c>
      <c r="E206" s="153" t="s">
        <v>1135</v>
      </c>
      <c r="F206" s="153" t="s">
        <v>1136</v>
      </c>
      <c r="G206" s="153" t="s">
        <v>1137</v>
      </c>
      <c r="I206" s="3" t="str">
        <f t="shared" si="16"/>
        <v>JA!</v>
      </c>
      <c r="J206" s="3" t="s">
        <v>1132</v>
      </c>
      <c r="K206" s="3" t="str">
        <f t="shared" si="17"/>
        <v>Nej</v>
      </c>
      <c r="L206" s="153" t="s">
        <v>1132</v>
      </c>
      <c r="M206" s="3" t="str">
        <f t="shared" si="18"/>
        <v>Nej</v>
      </c>
      <c r="N206" s="3" t="s">
        <v>1132</v>
      </c>
      <c r="O206" s="3" t="str">
        <f t="shared" si="19"/>
        <v>Nej</v>
      </c>
    </row>
    <row r="207" spans="1:15" ht="127.5">
      <c r="A207" s="3">
        <f t="shared" si="11"/>
        <v>207</v>
      </c>
      <c r="B207" s="153" t="s">
        <v>1138</v>
      </c>
      <c r="C207" s="153" t="s">
        <v>1139</v>
      </c>
      <c r="D207" s="153" t="s">
        <v>1140</v>
      </c>
      <c r="E207" s="153" t="s">
        <v>1141</v>
      </c>
      <c r="F207" s="153" t="s">
        <v>1142</v>
      </c>
      <c r="G207" s="153" t="s">
        <v>1143</v>
      </c>
      <c r="I207" s="3" t="str">
        <f t="shared" si="16"/>
        <v>JA!</v>
      </c>
      <c r="J207" s="3" t="s">
        <v>1138</v>
      </c>
      <c r="K207" s="3" t="str">
        <f t="shared" si="17"/>
        <v>Nej</v>
      </c>
      <c r="L207" s="153" t="s">
        <v>1138</v>
      </c>
      <c r="M207" s="3" t="str">
        <f t="shared" si="18"/>
        <v>Nej</v>
      </c>
      <c r="N207" s="3" t="s">
        <v>1138</v>
      </c>
      <c r="O207" s="3" t="str">
        <f t="shared" si="19"/>
        <v>Nej</v>
      </c>
    </row>
    <row r="208" spans="1:15" ht="38.25">
      <c r="A208" s="3">
        <f t="shared" si="11"/>
        <v>208</v>
      </c>
      <c r="B208" s="153" t="s">
        <v>1144</v>
      </c>
      <c r="C208" s="153" t="s">
        <v>1145</v>
      </c>
      <c r="D208" s="153" t="s">
        <v>1146</v>
      </c>
      <c r="E208" s="153" t="s">
        <v>1147</v>
      </c>
      <c r="F208" s="153" t="s">
        <v>1148</v>
      </c>
      <c r="G208" s="153" t="s">
        <v>1149</v>
      </c>
      <c r="I208" s="3" t="str">
        <f t="shared" si="16"/>
        <v>JA!</v>
      </c>
      <c r="J208" s="3" t="s">
        <v>1144</v>
      </c>
      <c r="K208" s="3" t="str">
        <f t="shared" si="17"/>
        <v>Nej</v>
      </c>
      <c r="L208" s="153" t="s">
        <v>1144</v>
      </c>
      <c r="M208" s="3" t="str">
        <f t="shared" si="18"/>
        <v>Nej</v>
      </c>
      <c r="N208" s="3" t="s">
        <v>1144</v>
      </c>
      <c r="O208" s="3" t="str">
        <f t="shared" si="19"/>
        <v>Nej</v>
      </c>
    </row>
    <row r="209" spans="1:15" ht="25.5">
      <c r="A209" s="3">
        <f t="shared" si="11"/>
        <v>209</v>
      </c>
      <c r="B209" s="153" t="s">
        <v>1150</v>
      </c>
      <c r="C209" s="153" t="s">
        <v>1151</v>
      </c>
      <c r="D209" s="153" t="s">
        <v>1150</v>
      </c>
      <c r="E209" s="153" t="s">
        <v>1152</v>
      </c>
      <c r="F209" s="153" t="s">
        <v>1153</v>
      </c>
      <c r="G209" s="153" t="s">
        <v>1154</v>
      </c>
      <c r="I209" s="3" t="str">
        <f t="shared" si="16"/>
        <v>JA!</v>
      </c>
      <c r="J209" s="3" t="s">
        <v>1150</v>
      </c>
      <c r="K209" s="3" t="str">
        <f t="shared" si="17"/>
        <v>Nej</v>
      </c>
      <c r="L209" s="153" t="s">
        <v>1150</v>
      </c>
      <c r="M209" s="3" t="str">
        <f t="shared" si="18"/>
        <v>Nej</v>
      </c>
      <c r="N209" s="3" t="s">
        <v>1150</v>
      </c>
      <c r="O209" s="3" t="str">
        <f t="shared" si="19"/>
        <v>Nej</v>
      </c>
    </row>
    <row r="210" spans="1:15" ht="38.25">
      <c r="A210" s="3">
        <f t="shared" si="11"/>
        <v>210</v>
      </c>
      <c r="B210" s="153" t="s">
        <v>1155</v>
      </c>
      <c r="C210" s="153" t="s">
        <v>1156</v>
      </c>
      <c r="D210" s="153" t="s">
        <v>1157</v>
      </c>
      <c r="E210" s="153" t="s">
        <v>1158</v>
      </c>
      <c r="F210" s="153" t="s">
        <v>1159</v>
      </c>
      <c r="G210" s="153" t="s">
        <v>1160</v>
      </c>
      <c r="I210" s="3" t="str">
        <f t="shared" si="16"/>
        <v>JA!</v>
      </c>
      <c r="J210" s="3" t="s">
        <v>1155</v>
      </c>
      <c r="K210" s="3" t="str">
        <f t="shared" si="17"/>
        <v>Nej</v>
      </c>
      <c r="L210" s="153" t="s">
        <v>1155</v>
      </c>
      <c r="M210" s="3" t="str">
        <f t="shared" si="18"/>
        <v>Nej</v>
      </c>
      <c r="N210" s="3" t="s">
        <v>1155</v>
      </c>
      <c r="O210" s="3" t="str">
        <f t="shared" si="19"/>
        <v>Nej</v>
      </c>
    </row>
    <row r="211" spans="1:15" ht="89.25">
      <c r="A211" s="3">
        <f t="shared" si="11"/>
        <v>211</v>
      </c>
      <c r="B211" s="153" t="s">
        <v>1161</v>
      </c>
      <c r="C211" s="153" t="s">
        <v>1162</v>
      </c>
      <c r="D211" s="153" t="s">
        <v>1163</v>
      </c>
      <c r="E211" s="153" t="s">
        <v>1164</v>
      </c>
      <c r="F211" s="153" t="s">
        <v>1165</v>
      </c>
      <c r="G211" s="153" t="s">
        <v>1166</v>
      </c>
      <c r="I211" s="3" t="str">
        <f t="shared" si="16"/>
        <v>JA!</v>
      </c>
      <c r="J211" s="3" t="s">
        <v>1161</v>
      </c>
      <c r="K211" s="3" t="str">
        <f t="shared" si="17"/>
        <v>Nej</v>
      </c>
      <c r="L211" s="153" t="s">
        <v>1161</v>
      </c>
      <c r="M211" s="3" t="str">
        <f t="shared" si="18"/>
        <v>Nej</v>
      </c>
      <c r="N211" s="3" t="s">
        <v>1161</v>
      </c>
      <c r="O211" s="3" t="str">
        <f t="shared" si="19"/>
        <v>Nej</v>
      </c>
    </row>
    <row r="212" spans="1:15" ht="38.25">
      <c r="A212" s="3">
        <f t="shared" si="11"/>
        <v>212</v>
      </c>
      <c r="B212" s="153" t="s">
        <v>1167</v>
      </c>
      <c r="C212" s="153" t="s">
        <v>1168</v>
      </c>
      <c r="D212" s="153" t="s">
        <v>1169</v>
      </c>
      <c r="E212" s="153" t="s">
        <v>1170</v>
      </c>
      <c r="F212" s="153" t="s">
        <v>1171</v>
      </c>
      <c r="G212" s="153" t="s">
        <v>1172</v>
      </c>
      <c r="I212" s="3" t="str">
        <f t="shared" si="16"/>
        <v>JA!</v>
      </c>
      <c r="J212" s="3" t="s">
        <v>1167</v>
      </c>
      <c r="K212" s="3" t="str">
        <f t="shared" si="17"/>
        <v>Nej</v>
      </c>
      <c r="L212" s="153" t="s">
        <v>1167</v>
      </c>
      <c r="M212" s="3" t="str">
        <f t="shared" si="18"/>
        <v>Nej</v>
      </c>
      <c r="N212" s="3" t="s">
        <v>1167</v>
      </c>
      <c r="O212" s="3" t="str">
        <f t="shared" si="19"/>
        <v>Nej</v>
      </c>
    </row>
    <row r="213" spans="1:15" ht="114.75">
      <c r="A213" s="3">
        <f t="shared" si="11"/>
        <v>213</v>
      </c>
      <c r="B213" s="153" t="s">
        <v>1173</v>
      </c>
      <c r="C213" s="153" t="s">
        <v>1174</v>
      </c>
      <c r="D213" s="153" t="s">
        <v>1175</v>
      </c>
      <c r="E213" s="153" t="s">
        <v>1176</v>
      </c>
      <c r="F213" s="153" t="s">
        <v>1177</v>
      </c>
      <c r="G213" s="153" t="s">
        <v>1178</v>
      </c>
      <c r="I213" s="3" t="str">
        <f t="shared" si="16"/>
        <v>JA!</v>
      </c>
      <c r="J213" s="3" t="s">
        <v>1173</v>
      </c>
      <c r="K213" s="3" t="str">
        <f t="shared" si="17"/>
        <v>Nej</v>
      </c>
      <c r="L213" s="153" t="s">
        <v>1173</v>
      </c>
      <c r="M213" s="3" t="str">
        <f t="shared" si="18"/>
        <v>Nej</v>
      </c>
      <c r="N213" s="3" t="s">
        <v>1173</v>
      </c>
      <c r="O213" s="3" t="str">
        <f t="shared" si="19"/>
        <v>Nej</v>
      </c>
    </row>
    <row r="214" spans="1:15" ht="38.25">
      <c r="A214" s="3">
        <f t="shared" si="11"/>
        <v>214</v>
      </c>
      <c r="B214" s="153" t="s">
        <v>1179</v>
      </c>
      <c r="C214" s="153" t="s">
        <v>1180</v>
      </c>
      <c r="D214" s="153" t="s">
        <v>1181</v>
      </c>
      <c r="E214" s="153" t="s">
        <v>1182</v>
      </c>
      <c r="F214" s="153" t="s">
        <v>1183</v>
      </c>
      <c r="G214" s="153" t="s">
        <v>1184</v>
      </c>
      <c r="I214" s="3" t="str">
        <f t="shared" si="16"/>
        <v>JA!</v>
      </c>
      <c r="J214" s="3" t="s">
        <v>1179</v>
      </c>
      <c r="K214" s="3" t="str">
        <f t="shared" si="17"/>
        <v>Nej</v>
      </c>
      <c r="L214" s="153" t="s">
        <v>1179</v>
      </c>
      <c r="M214" s="3" t="str">
        <f t="shared" si="18"/>
        <v>Nej</v>
      </c>
      <c r="N214" s="3" t="s">
        <v>1179</v>
      </c>
      <c r="O214" s="3" t="str">
        <f t="shared" si="19"/>
        <v>Nej</v>
      </c>
    </row>
    <row r="215" spans="1:15" ht="38.25">
      <c r="A215" s="3">
        <f t="shared" si="11"/>
        <v>215</v>
      </c>
      <c r="B215" s="153" t="s">
        <v>1185</v>
      </c>
      <c r="C215" s="153" t="s">
        <v>1186</v>
      </c>
      <c r="D215" s="153" t="s">
        <v>1187</v>
      </c>
      <c r="E215" s="153" t="s">
        <v>1188</v>
      </c>
      <c r="F215" s="153" t="s">
        <v>1189</v>
      </c>
      <c r="G215" s="153" t="s">
        <v>1190</v>
      </c>
      <c r="I215" s="3" t="str">
        <f t="shared" si="16"/>
        <v>JA!</v>
      </c>
      <c r="J215" s="3" t="s">
        <v>1185</v>
      </c>
      <c r="K215" s="3" t="str">
        <f t="shared" si="17"/>
        <v>Nej</v>
      </c>
      <c r="L215" s="153" t="s">
        <v>1185</v>
      </c>
      <c r="M215" s="3" t="str">
        <f t="shared" si="18"/>
        <v>Nej</v>
      </c>
      <c r="N215" s="3" t="s">
        <v>1185</v>
      </c>
      <c r="O215" s="3" t="str">
        <f t="shared" si="19"/>
        <v>Nej</v>
      </c>
    </row>
    <row r="216" spans="1:15" ht="63.75">
      <c r="A216" s="3">
        <f t="shared" si="11"/>
        <v>216</v>
      </c>
      <c r="B216" s="153" t="s">
        <v>1191</v>
      </c>
      <c r="C216" s="153" t="s">
        <v>1192</v>
      </c>
      <c r="D216" s="153" t="s">
        <v>1193</v>
      </c>
      <c r="E216" s="153" t="s">
        <v>1194</v>
      </c>
      <c r="F216" s="153" t="s">
        <v>1195</v>
      </c>
      <c r="G216" s="153" t="s">
        <v>1196</v>
      </c>
      <c r="I216" s="3" t="str">
        <f t="shared" si="16"/>
        <v>JA!</v>
      </c>
      <c r="J216" s="3" t="s">
        <v>1191</v>
      </c>
      <c r="K216" s="3" t="str">
        <f t="shared" si="17"/>
        <v>Nej</v>
      </c>
      <c r="L216" s="153" t="s">
        <v>1191</v>
      </c>
      <c r="M216" s="3" t="str">
        <f t="shared" si="18"/>
        <v>Nej</v>
      </c>
      <c r="N216" s="3" t="s">
        <v>1191</v>
      </c>
      <c r="O216" s="3" t="str">
        <f t="shared" si="19"/>
        <v>Nej</v>
      </c>
    </row>
    <row r="217" spans="1:15" ht="216.75">
      <c r="A217" s="3">
        <f t="shared" si="11"/>
        <v>217</v>
      </c>
      <c r="B217" s="153" t="s">
        <v>1197</v>
      </c>
      <c r="C217" s="153" t="s">
        <v>1198</v>
      </c>
      <c r="D217" s="153" t="s">
        <v>1199</v>
      </c>
      <c r="E217" s="153" t="s">
        <v>1200</v>
      </c>
      <c r="F217" s="153" t="s">
        <v>1201</v>
      </c>
      <c r="G217" s="153" t="s">
        <v>1202</v>
      </c>
      <c r="I217" s="3" t="str">
        <f t="shared" si="16"/>
        <v>JA!</v>
      </c>
      <c r="J217" s="3" t="s">
        <v>1197</v>
      </c>
      <c r="K217" s="3" t="str">
        <f t="shared" si="17"/>
        <v>Nej</v>
      </c>
      <c r="L217" s="153" t="s">
        <v>1197</v>
      </c>
      <c r="M217" s="3" t="str">
        <f t="shared" si="18"/>
        <v>Nej</v>
      </c>
      <c r="N217" s="3" t="s">
        <v>1197</v>
      </c>
      <c r="O217" s="3" t="str">
        <f t="shared" si="19"/>
        <v>Nej</v>
      </c>
    </row>
    <row r="218" spans="1:15" ht="89.25">
      <c r="A218" s="3">
        <f t="shared" si="11"/>
        <v>218</v>
      </c>
      <c r="B218" s="153" t="s">
        <v>1203</v>
      </c>
      <c r="C218" s="153" t="s">
        <v>1204</v>
      </c>
      <c r="D218" s="153" t="s">
        <v>1205</v>
      </c>
      <c r="E218" s="153" t="s">
        <v>1206</v>
      </c>
      <c r="F218" s="153" t="s">
        <v>1207</v>
      </c>
      <c r="G218" s="153" t="s">
        <v>1208</v>
      </c>
      <c r="I218" s="3" t="str">
        <f t="shared" si="16"/>
        <v>JA!</v>
      </c>
      <c r="J218" s="3" t="s">
        <v>1203</v>
      </c>
      <c r="K218" s="3" t="str">
        <f t="shared" si="17"/>
        <v>Nej</v>
      </c>
      <c r="L218" s="153" t="s">
        <v>1203</v>
      </c>
      <c r="M218" s="3" t="str">
        <f t="shared" si="18"/>
        <v>Nej</v>
      </c>
      <c r="N218" s="3" t="s">
        <v>1203</v>
      </c>
      <c r="O218" s="3" t="str">
        <f t="shared" si="19"/>
        <v>Nej</v>
      </c>
    </row>
    <row r="219" spans="1:15" ht="191.25">
      <c r="A219" s="3">
        <f t="shared" si="11"/>
        <v>219</v>
      </c>
      <c r="B219" s="153" t="s">
        <v>1209</v>
      </c>
      <c r="C219" s="153" t="s">
        <v>1210</v>
      </c>
      <c r="D219" s="153" t="s">
        <v>1211</v>
      </c>
      <c r="E219" s="153" t="s">
        <v>1212</v>
      </c>
      <c r="F219" s="153" t="s">
        <v>1213</v>
      </c>
      <c r="G219" s="153" t="s">
        <v>1214</v>
      </c>
      <c r="I219" s="3" t="str">
        <f t="shared" si="16"/>
        <v>JA!</v>
      </c>
      <c r="J219" s="3" t="s">
        <v>1209</v>
      </c>
      <c r="K219" s="3" t="str">
        <f t="shared" si="17"/>
        <v>Nej</v>
      </c>
      <c r="L219" s="153" t="s">
        <v>1209</v>
      </c>
      <c r="M219" s="3" t="str">
        <f t="shared" si="18"/>
        <v>Nej</v>
      </c>
      <c r="N219" s="3" t="s">
        <v>1209</v>
      </c>
      <c r="O219" s="3" t="str">
        <f t="shared" si="19"/>
        <v>Nej</v>
      </c>
    </row>
    <row r="220" spans="1:15" ht="25.5">
      <c r="A220" s="3">
        <f t="shared" si="11"/>
        <v>220</v>
      </c>
      <c r="B220" s="153" t="s">
        <v>1215</v>
      </c>
      <c r="C220" s="153" t="s">
        <v>1216</v>
      </c>
      <c r="D220" s="153" t="s">
        <v>1215</v>
      </c>
      <c r="E220" s="153" t="s">
        <v>1217</v>
      </c>
      <c r="F220" s="153" t="s">
        <v>1218</v>
      </c>
      <c r="G220" s="153" t="s">
        <v>1219</v>
      </c>
      <c r="I220" s="3" t="str">
        <f t="shared" si="16"/>
        <v>JA!</v>
      </c>
      <c r="J220" s="3" t="s">
        <v>1215</v>
      </c>
      <c r="K220" s="3" t="str">
        <f t="shared" si="17"/>
        <v>Nej</v>
      </c>
      <c r="L220" s="153" t="s">
        <v>1215</v>
      </c>
      <c r="M220" s="3" t="str">
        <f t="shared" si="18"/>
        <v>Nej</v>
      </c>
      <c r="N220" s="3" t="s">
        <v>1215</v>
      </c>
      <c r="O220" s="3" t="str">
        <f t="shared" si="19"/>
        <v>Nej</v>
      </c>
    </row>
    <row r="221" spans="1:15" ht="63.75">
      <c r="A221" s="3">
        <f t="shared" si="11"/>
        <v>221</v>
      </c>
      <c r="B221" s="153" t="s">
        <v>1220</v>
      </c>
      <c r="C221" s="153" t="s">
        <v>1221</v>
      </c>
      <c r="D221" s="153" t="s">
        <v>1222</v>
      </c>
      <c r="E221" s="153" t="s">
        <v>1223</v>
      </c>
      <c r="F221" s="153" t="s">
        <v>1224</v>
      </c>
      <c r="G221" s="153" t="s">
        <v>1225</v>
      </c>
      <c r="I221" s="3" t="str">
        <f t="shared" si="16"/>
        <v>JA!</v>
      </c>
      <c r="J221" s="3" t="s">
        <v>1220</v>
      </c>
      <c r="K221" s="3" t="str">
        <f t="shared" si="17"/>
        <v>Nej</v>
      </c>
      <c r="L221" s="153" t="s">
        <v>1220</v>
      </c>
      <c r="M221" s="3" t="str">
        <f t="shared" si="18"/>
        <v>Nej</v>
      </c>
      <c r="N221" s="3" t="s">
        <v>1220</v>
      </c>
      <c r="O221" s="3" t="str">
        <f t="shared" si="19"/>
        <v>Nej</v>
      </c>
    </row>
    <row r="222" spans="1:15" ht="63.75">
      <c r="A222" s="3">
        <f t="shared" si="11"/>
        <v>222</v>
      </c>
      <c r="B222" s="153" t="s">
        <v>1226</v>
      </c>
      <c r="C222" s="153" t="s">
        <v>1227</v>
      </c>
      <c r="D222" s="153" t="s">
        <v>1228</v>
      </c>
      <c r="E222" s="153" t="s">
        <v>1229</v>
      </c>
      <c r="F222" s="153" t="s">
        <v>1230</v>
      </c>
      <c r="G222" s="153" t="s">
        <v>1231</v>
      </c>
      <c r="I222" s="3" t="str">
        <f t="shared" si="16"/>
        <v>JA!</v>
      </c>
      <c r="J222" s="3" t="s">
        <v>1226</v>
      </c>
      <c r="K222" s="3" t="str">
        <f t="shared" si="17"/>
        <v>Nej</v>
      </c>
      <c r="L222" s="153" t="s">
        <v>1226</v>
      </c>
      <c r="M222" s="3" t="str">
        <f t="shared" si="18"/>
        <v>Nej</v>
      </c>
      <c r="N222" s="3" t="s">
        <v>1226</v>
      </c>
      <c r="O222" s="3" t="str">
        <f t="shared" si="19"/>
        <v>Nej</v>
      </c>
    </row>
    <row r="223" spans="1:15">
      <c r="A223" s="3">
        <f t="shared" si="11"/>
        <v>223</v>
      </c>
      <c r="B223" s="153" t="s">
        <v>1232</v>
      </c>
      <c r="C223" s="153" t="s">
        <v>1233</v>
      </c>
      <c r="D223" s="153" t="s">
        <v>1232</v>
      </c>
      <c r="E223" s="153" t="s">
        <v>1234</v>
      </c>
      <c r="F223" s="153" t="s">
        <v>1235</v>
      </c>
      <c r="G223" s="153" t="s">
        <v>1236</v>
      </c>
      <c r="I223" s="3" t="str">
        <f t="shared" si="16"/>
        <v>JA!</v>
      </c>
      <c r="J223" s="3" t="s">
        <v>1232</v>
      </c>
      <c r="K223" s="3" t="str">
        <f t="shared" si="17"/>
        <v>Nej</v>
      </c>
      <c r="L223" s="153" t="s">
        <v>1232</v>
      </c>
      <c r="M223" s="3" t="str">
        <f t="shared" si="18"/>
        <v>Nej</v>
      </c>
      <c r="N223" s="3" t="s">
        <v>1232</v>
      </c>
      <c r="O223" s="3" t="str">
        <f t="shared" si="19"/>
        <v>Nej</v>
      </c>
    </row>
    <row r="224" spans="1:15" ht="38.25">
      <c r="A224" s="3">
        <f t="shared" si="11"/>
        <v>224</v>
      </c>
      <c r="B224" s="153" t="s">
        <v>1237</v>
      </c>
      <c r="C224" s="153" t="s">
        <v>1238</v>
      </c>
      <c r="D224" s="153" t="s">
        <v>1239</v>
      </c>
      <c r="E224" s="153" t="s">
        <v>1240</v>
      </c>
      <c r="F224" s="153" t="s">
        <v>1241</v>
      </c>
      <c r="G224" s="153" t="s">
        <v>1242</v>
      </c>
      <c r="I224" s="3" t="str">
        <f t="shared" si="16"/>
        <v>JA!</v>
      </c>
      <c r="J224" s="3" t="s">
        <v>1237</v>
      </c>
      <c r="K224" s="3" t="str">
        <f t="shared" si="17"/>
        <v>Nej</v>
      </c>
      <c r="L224" s="153" t="s">
        <v>1237</v>
      </c>
      <c r="M224" s="3" t="str">
        <f t="shared" si="18"/>
        <v>Nej</v>
      </c>
      <c r="N224" s="3" t="s">
        <v>1237</v>
      </c>
      <c r="O224" s="3" t="str">
        <f t="shared" si="19"/>
        <v>Nej</v>
      </c>
    </row>
    <row r="225" spans="1:15" ht="25.5">
      <c r="A225" s="3">
        <f t="shared" si="11"/>
        <v>225</v>
      </c>
      <c r="B225" s="159" t="s">
        <v>1243</v>
      </c>
      <c r="C225" s="159" t="s">
        <v>1244</v>
      </c>
      <c r="D225" s="159" t="s">
        <v>1245</v>
      </c>
      <c r="E225" s="159" t="s">
        <v>1246</v>
      </c>
      <c r="F225" s="159" t="s">
        <v>1247</v>
      </c>
      <c r="G225" s="159" t="s">
        <v>1248</v>
      </c>
      <c r="I225" s="3" t="str">
        <f t="shared" si="16"/>
        <v>JA!</v>
      </c>
      <c r="K225" s="3" t="str">
        <f t="shared" si="17"/>
        <v>JA!</v>
      </c>
      <c r="L225" s="159" t="s">
        <v>1243</v>
      </c>
      <c r="M225" s="3" t="str">
        <f t="shared" si="18"/>
        <v>Nej</v>
      </c>
      <c r="N225" s="3" t="s">
        <v>1243</v>
      </c>
      <c r="O225" s="3" t="str">
        <f t="shared" si="19"/>
        <v>Nej</v>
      </c>
    </row>
    <row r="226" spans="1:15">
      <c r="A226" s="3">
        <f t="shared" si="11"/>
        <v>226</v>
      </c>
      <c r="B226" s="153" t="s">
        <v>1249</v>
      </c>
      <c r="C226" s="153" t="s">
        <v>1250</v>
      </c>
      <c r="D226" s="153" t="s">
        <v>1249</v>
      </c>
      <c r="E226" s="153" t="s">
        <v>1251</v>
      </c>
      <c r="F226" s="153" t="s">
        <v>1252</v>
      </c>
      <c r="I226" s="3" t="str">
        <f t="shared" ref="I226:I233" si="20">+IF(B226=H226,"Nej","JA!")</f>
        <v>JA!</v>
      </c>
      <c r="K226" s="3" t="str">
        <f t="shared" si="17"/>
        <v>JA!</v>
      </c>
      <c r="L226" s="153"/>
      <c r="M226" s="3" t="str">
        <f t="shared" si="18"/>
        <v>JA!</v>
      </c>
      <c r="O226" s="3" t="str">
        <f t="shared" si="19"/>
        <v>JA!</v>
      </c>
    </row>
    <row r="227" spans="1:15">
      <c r="A227" s="3">
        <f t="shared" si="11"/>
        <v>227</v>
      </c>
      <c r="B227" s="153" t="s">
        <v>698</v>
      </c>
      <c r="C227" s="153" t="s">
        <v>699</v>
      </c>
      <c r="D227" s="153" t="s">
        <v>700</v>
      </c>
      <c r="E227" s="153" t="s">
        <v>701</v>
      </c>
      <c r="F227" s="153" t="s">
        <v>1253</v>
      </c>
      <c r="I227" s="3" t="str">
        <f t="shared" si="20"/>
        <v>JA!</v>
      </c>
      <c r="K227" s="3" t="str">
        <f t="shared" si="17"/>
        <v>JA!</v>
      </c>
      <c r="L227" s="153"/>
      <c r="M227" s="3" t="str">
        <f t="shared" si="18"/>
        <v>JA!</v>
      </c>
      <c r="O227" s="3" t="str">
        <f t="shared" si="19"/>
        <v>JA!</v>
      </c>
    </row>
    <row r="228" spans="1:15">
      <c r="A228" s="3">
        <f t="shared" si="11"/>
        <v>228</v>
      </c>
      <c r="B228" s="153" t="s">
        <v>1254</v>
      </c>
      <c r="C228" s="162" t="s">
        <v>1255</v>
      </c>
      <c r="D228" s="153" t="s">
        <v>1254</v>
      </c>
      <c r="E228" s="153" t="s">
        <v>1254</v>
      </c>
      <c r="F228" s="153" t="s">
        <v>1254</v>
      </c>
      <c r="G228" s="153" t="s">
        <v>1254</v>
      </c>
      <c r="I228" s="3" t="str">
        <f t="shared" si="20"/>
        <v>JA!</v>
      </c>
      <c r="J228" s="3" t="s">
        <v>1254</v>
      </c>
      <c r="K228" s="3" t="str">
        <f t="shared" si="17"/>
        <v>Nej</v>
      </c>
      <c r="L228" s="153" t="s">
        <v>1254</v>
      </c>
      <c r="M228" s="3" t="str">
        <f t="shared" si="18"/>
        <v>Nej</v>
      </c>
      <c r="N228" s="3" t="s">
        <v>1254</v>
      </c>
      <c r="O228" s="3" t="str">
        <f t="shared" si="19"/>
        <v>Nej</v>
      </c>
    </row>
    <row r="229" spans="1:15" ht="51">
      <c r="A229" s="3">
        <f t="shared" si="11"/>
        <v>229</v>
      </c>
      <c r="B229" s="153" t="s">
        <v>1256</v>
      </c>
      <c r="C229" s="162" t="s">
        <v>1257</v>
      </c>
      <c r="D229" s="153" t="s">
        <v>1258</v>
      </c>
      <c r="E229" s="153" t="s">
        <v>1259</v>
      </c>
      <c r="F229" s="153" t="s">
        <v>1260</v>
      </c>
      <c r="G229" s="153" t="s">
        <v>1261</v>
      </c>
      <c r="I229" s="3" t="str">
        <f t="shared" si="20"/>
        <v>JA!</v>
      </c>
      <c r="J229" s="3" t="s">
        <v>1256</v>
      </c>
      <c r="K229" s="3" t="str">
        <f t="shared" si="17"/>
        <v>Nej</v>
      </c>
      <c r="L229" s="153" t="s">
        <v>1256</v>
      </c>
      <c r="M229" s="3" t="str">
        <f t="shared" si="18"/>
        <v>Nej</v>
      </c>
      <c r="N229" s="3" t="s">
        <v>1256</v>
      </c>
      <c r="O229" s="3" t="str">
        <f t="shared" si="19"/>
        <v>Nej</v>
      </c>
    </row>
    <row r="230" spans="1:15">
      <c r="A230" s="3">
        <f t="shared" si="11"/>
        <v>230</v>
      </c>
      <c r="B230" s="153" t="s">
        <v>1262</v>
      </c>
      <c r="C230" s="162" t="s">
        <v>1263</v>
      </c>
      <c r="D230" s="153" t="s">
        <v>1262</v>
      </c>
      <c r="E230" s="153" t="s">
        <v>1262</v>
      </c>
      <c r="F230" s="153" t="s">
        <v>1262</v>
      </c>
      <c r="G230" s="153" t="s">
        <v>1262</v>
      </c>
      <c r="I230" s="3" t="str">
        <f t="shared" si="20"/>
        <v>JA!</v>
      </c>
      <c r="J230" s="3" t="s">
        <v>1262</v>
      </c>
      <c r="K230" s="3" t="str">
        <f t="shared" si="17"/>
        <v>Nej</v>
      </c>
      <c r="L230" s="153" t="s">
        <v>1262</v>
      </c>
      <c r="M230" s="3" t="str">
        <f t="shared" si="18"/>
        <v>Nej</v>
      </c>
      <c r="N230" s="3" t="s">
        <v>1262</v>
      </c>
      <c r="O230" s="3" t="str">
        <f t="shared" si="19"/>
        <v>Nej</v>
      </c>
    </row>
    <row r="231" spans="1:15" ht="38.25">
      <c r="A231" s="3">
        <f t="shared" si="11"/>
        <v>231</v>
      </c>
      <c r="B231" s="153" t="s">
        <v>1264</v>
      </c>
      <c r="C231" s="162" t="s">
        <v>1265</v>
      </c>
      <c r="D231" s="153" t="s">
        <v>1264</v>
      </c>
      <c r="E231" s="153" t="s">
        <v>1266</v>
      </c>
      <c r="F231" s="153" t="s">
        <v>1267</v>
      </c>
      <c r="G231" s="153" t="s">
        <v>1268</v>
      </c>
      <c r="I231" s="3" t="str">
        <f t="shared" si="20"/>
        <v>JA!</v>
      </c>
      <c r="J231" s="3" t="s">
        <v>1264</v>
      </c>
      <c r="K231" s="3" t="str">
        <f t="shared" si="17"/>
        <v>Nej</v>
      </c>
      <c r="L231" s="153" t="s">
        <v>1264</v>
      </c>
      <c r="M231" s="3" t="str">
        <f t="shared" si="18"/>
        <v>Nej</v>
      </c>
      <c r="N231" s="3" t="s">
        <v>1264</v>
      </c>
      <c r="O231" s="3" t="str">
        <f t="shared" si="19"/>
        <v>Nej</v>
      </c>
    </row>
    <row r="232" spans="1:15">
      <c r="A232" s="3">
        <f t="shared" si="11"/>
        <v>232</v>
      </c>
      <c r="B232" s="153" t="s">
        <v>1269</v>
      </c>
      <c r="C232" s="162" t="s">
        <v>1270</v>
      </c>
      <c r="D232" s="153" t="s">
        <v>1269</v>
      </c>
      <c r="E232" s="153" t="s">
        <v>1269</v>
      </c>
      <c r="F232" s="153" t="s">
        <v>1269</v>
      </c>
      <c r="G232" s="153" t="s">
        <v>1269</v>
      </c>
      <c r="I232" s="3" t="str">
        <f t="shared" si="20"/>
        <v>JA!</v>
      </c>
      <c r="J232" s="3" t="s">
        <v>1269</v>
      </c>
      <c r="K232" s="3" t="str">
        <f t="shared" si="17"/>
        <v>Nej</v>
      </c>
      <c r="L232" s="153" t="s">
        <v>1269</v>
      </c>
      <c r="M232" s="3" t="str">
        <f t="shared" si="18"/>
        <v>Nej</v>
      </c>
      <c r="N232" s="3" t="s">
        <v>1269</v>
      </c>
      <c r="O232" s="3" t="str">
        <f t="shared" si="19"/>
        <v>Nej</v>
      </c>
    </row>
    <row r="233" spans="1:15" ht="38.25">
      <c r="A233" s="3">
        <f t="shared" si="11"/>
        <v>233</v>
      </c>
      <c r="B233" s="153" t="s">
        <v>1271</v>
      </c>
      <c r="C233" s="162" t="s">
        <v>1272</v>
      </c>
      <c r="D233" s="153" t="s">
        <v>1273</v>
      </c>
      <c r="E233" s="153" t="s">
        <v>1274</v>
      </c>
      <c r="F233" s="153" t="s">
        <v>1271</v>
      </c>
      <c r="G233" s="153" t="s">
        <v>1275</v>
      </c>
      <c r="I233" s="3" t="str">
        <f t="shared" si="20"/>
        <v>JA!</v>
      </c>
      <c r="J233" s="3" t="s">
        <v>1271</v>
      </c>
      <c r="K233" s="3" t="str">
        <f t="shared" si="17"/>
        <v>Nej</v>
      </c>
      <c r="L233" s="153" t="s">
        <v>1271</v>
      </c>
      <c r="M233" s="3" t="str">
        <f t="shared" si="18"/>
        <v>Nej</v>
      </c>
      <c r="N233" s="3" t="s">
        <v>1271</v>
      </c>
      <c r="O233" s="3" t="str">
        <f t="shared" si="19"/>
        <v>Nej</v>
      </c>
    </row>
    <row r="234" spans="1:15" ht="267.75">
      <c r="A234" s="3">
        <f t="shared" si="11"/>
        <v>234</v>
      </c>
      <c r="B234" s="153" t="s">
        <v>1276</v>
      </c>
      <c r="C234" s="162" t="s">
        <v>1277</v>
      </c>
      <c r="D234" s="153" t="s">
        <v>1278</v>
      </c>
      <c r="E234" s="153" t="s">
        <v>1279</v>
      </c>
      <c r="F234" s="153" t="s">
        <v>1280</v>
      </c>
      <c r="G234" s="153" t="s">
        <v>1281</v>
      </c>
      <c r="I234" s="3" t="str">
        <f t="shared" ref="I234:I289" si="21">+IF(B234=H234,"Nej","JA!")</f>
        <v>JA!</v>
      </c>
      <c r="K234" s="3" t="str">
        <f t="shared" si="17"/>
        <v>JA!</v>
      </c>
      <c r="L234" s="153" t="s">
        <v>1276</v>
      </c>
      <c r="M234" s="3" t="str">
        <f t="shared" si="18"/>
        <v>Nej</v>
      </c>
      <c r="N234" s="3" t="s">
        <v>1276</v>
      </c>
      <c r="O234" s="3" t="str">
        <f t="shared" si="19"/>
        <v>Nej</v>
      </c>
    </row>
    <row r="235" spans="1:15">
      <c r="A235" s="3">
        <f t="shared" si="11"/>
        <v>235</v>
      </c>
      <c r="B235" s="153" t="s">
        <v>1282</v>
      </c>
      <c r="C235" s="162" t="s">
        <v>1283</v>
      </c>
      <c r="D235" s="153" t="s">
        <v>1284</v>
      </c>
      <c r="E235" s="153" t="s">
        <v>262</v>
      </c>
      <c r="F235" s="153" t="s">
        <v>1285</v>
      </c>
      <c r="G235" s="153" t="s">
        <v>1286</v>
      </c>
      <c r="I235" s="3" t="str">
        <f t="shared" si="21"/>
        <v>JA!</v>
      </c>
      <c r="K235" s="3" t="str">
        <f t="shared" si="17"/>
        <v>JA!</v>
      </c>
      <c r="M235" s="3" t="str">
        <f t="shared" si="18"/>
        <v>JA!</v>
      </c>
      <c r="N235" s="3" t="s">
        <v>1282</v>
      </c>
      <c r="O235" s="3" t="str">
        <f t="shared" si="19"/>
        <v>Nej</v>
      </c>
    </row>
    <row r="236" spans="1:15">
      <c r="A236" s="3">
        <f t="shared" si="11"/>
        <v>236</v>
      </c>
      <c r="B236" s="153" t="s">
        <v>1287</v>
      </c>
      <c r="C236" s="162" t="s">
        <v>1288</v>
      </c>
      <c r="D236" s="153" t="s">
        <v>1289</v>
      </c>
      <c r="E236" s="153" t="s">
        <v>1290</v>
      </c>
      <c r="F236" s="153" t="s">
        <v>1291</v>
      </c>
      <c r="G236" s="153" t="s">
        <v>1292</v>
      </c>
      <c r="I236" s="3" t="str">
        <f t="shared" si="21"/>
        <v>JA!</v>
      </c>
      <c r="K236" s="3" t="str">
        <f t="shared" si="17"/>
        <v>JA!</v>
      </c>
      <c r="M236" s="3" t="str">
        <f t="shared" si="18"/>
        <v>JA!</v>
      </c>
      <c r="N236" s="3" t="s">
        <v>1287</v>
      </c>
      <c r="O236" s="3" t="str">
        <f t="shared" si="19"/>
        <v>Nej</v>
      </c>
    </row>
    <row r="237" spans="1:15">
      <c r="A237" s="3">
        <f t="shared" si="11"/>
        <v>237</v>
      </c>
      <c r="B237" s="153" t="s">
        <v>1293</v>
      </c>
      <c r="C237" s="162" t="s">
        <v>1294</v>
      </c>
      <c r="D237" s="153" t="s">
        <v>1293</v>
      </c>
      <c r="E237" s="153" t="s">
        <v>1295</v>
      </c>
      <c r="F237" s="153" t="s">
        <v>1296</v>
      </c>
      <c r="I237" s="3" t="str">
        <f t="shared" si="21"/>
        <v>JA!</v>
      </c>
      <c r="K237" s="3" t="str">
        <f t="shared" si="17"/>
        <v>JA!</v>
      </c>
      <c r="M237" s="3" t="str">
        <f t="shared" si="18"/>
        <v>JA!</v>
      </c>
      <c r="O237" s="3" t="str">
        <f t="shared" si="19"/>
        <v>JA!</v>
      </c>
    </row>
    <row r="238" spans="1:15" ht="14.25">
      <c r="A238" s="3">
        <f t="shared" si="11"/>
        <v>238</v>
      </c>
      <c r="B238" s="153" t="s">
        <v>253</v>
      </c>
      <c r="C238" s="153" t="s">
        <v>254</v>
      </c>
      <c r="D238" s="153" t="s">
        <v>255</v>
      </c>
      <c r="E238" t="s">
        <v>1297</v>
      </c>
      <c r="F238" t="s">
        <v>257</v>
      </c>
      <c r="G238" t="s">
        <v>1298</v>
      </c>
      <c r="I238" s="3" t="str">
        <f>+IF(B238=H238,"Nej","JA!")</f>
        <v>JA!</v>
      </c>
      <c r="K238" s="3" t="str">
        <f t="shared" si="17"/>
        <v>JA!</v>
      </c>
      <c r="M238" s="3" t="str">
        <f t="shared" si="18"/>
        <v>JA!</v>
      </c>
      <c r="O238" s="3" t="str">
        <f t="shared" si="19"/>
        <v>JA!</v>
      </c>
    </row>
    <row r="239" spans="1:15">
      <c r="A239" s="3">
        <f t="shared" si="11"/>
        <v>239</v>
      </c>
      <c r="B239" s="153" t="s">
        <v>1299</v>
      </c>
      <c r="C239" s="153" t="s">
        <v>19</v>
      </c>
      <c r="D239" s="189" t="s">
        <v>1299</v>
      </c>
      <c r="E239" s="153" t="s">
        <v>1246</v>
      </c>
      <c r="F239" s="153" t="s">
        <v>1300</v>
      </c>
      <c r="G239" s="153" t="s">
        <v>1301</v>
      </c>
      <c r="I239" s="3" t="str">
        <f t="shared" si="21"/>
        <v>JA!</v>
      </c>
      <c r="K239" s="3" t="str">
        <f t="shared" si="17"/>
        <v>JA!</v>
      </c>
      <c r="M239" s="3" t="str">
        <f t="shared" si="18"/>
        <v>JA!</v>
      </c>
      <c r="O239" s="3" t="str">
        <f t="shared" si="19"/>
        <v>JA!</v>
      </c>
    </row>
    <row r="240" spans="1:15">
      <c r="A240" s="3">
        <f t="shared" si="11"/>
        <v>240</v>
      </c>
      <c r="B240" s="153" t="s">
        <v>1302</v>
      </c>
      <c r="C240" s="153" t="s">
        <v>260</v>
      </c>
      <c r="D240" s="153" t="s">
        <v>261</v>
      </c>
      <c r="E240" s="153" t="s">
        <v>1303</v>
      </c>
      <c r="F240" s="153" t="s">
        <v>263</v>
      </c>
      <c r="G240" s="153" t="s">
        <v>1304</v>
      </c>
      <c r="I240" s="3" t="str">
        <f t="shared" si="21"/>
        <v>JA!</v>
      </c>
      <c r="K240" s="3" t="str">
        <f t="shared" si="17"/>
        <v>JA!</v>
      </c>
      <c r="M240" s="3" t="str">
        <f t="shared" si="18"/>
        <v>JA!</v>
      </c>
      <c r="O240" s="3" t="str">
        <f t="shared" si="19"/>
        <v>JA!</v>
      </c>
    </row>
    <row r="241" spans="1:15">
      <c r="A241" s="3">
        <f t="shared" si="11"/>
        <v>241</v>
      </c>
      <c r="B241" s="189" t="s">
        <v>1305</v>
      </c>
      <c r="C241" s="153" t="s">
        <v>1306</v>
      </c>
      <c r="D241" s="153" t="s">
        <v>1305</v>
      </c>
      <c r="E241" s="153" t="s">
        <v>1307</v>
      </c>
      <c r="F241" s="153" t="s">
        <v>1308</v>
      </c>
      <c r="G241" s="190" t="s">
        <v>1309</v>
      </c>
      <c r="I241" s="3" t="str">
        <f t="shared" si="21"/>
        <v>JA!</v>
      </c>
      <c r="K241" s="3" t="str">
        <f t="shared" si="17"/>
        <v>JA!</v>
      </c>
      <c r="M241" s="3" t="str">
        <f t="shared" si="18"/>
        <v>JA!</v>
      </c>
      <c r="O241" s="3" t="str">
        <f t="shared" si="19"/>
        <v>JA!</v>
      </c>
    </row>
    <row r="242" spans="1:15">
      <c r="A242" s="3">
        <f t="shared" si="11"/>
        <v>242</v>
      </c>
      <c r="B242" s="153" t="s">
        <v>1310</v>
      </c>
      <c r="C242" s="153" t="s">
        <v>1311</v>
      </c>
      <c r="D242" s="153" t="s">
        <v>1312</v>
      </c>
      <c r="E242" s="153" t="s">
        <v>1313</v>
      </c>
      <c r="F242" s="153" t="s">
        <v>1314</v>
      </c>
      <c r="G242" s="153" t="s">
        <v>1315</v>
      </c>
      <c r="I242" s="3" t="str">
        <f t="shared" si="21"/>
        <v>JA!</v>
      </c>
      <c r="K242" s="3" t="str">
        <f t="shared" si="17"/>
        <v>JA!</v>
      </c>
      <c r="M242" s="3" t="str">
        <f t="shared" si="18"/>
        <v>JA!</v>
      </c>
      <c r="O242" s="3" t="str">
        <f t="shared" si="19"/>
        <v>JA!</v>
      </c>
    </row>
    <row r="243" spans="1:15" ht="38.25">
      <c r="A243" s="3">
        <f>ROW(B243)</f>
        <v>243</v>
      </c>
      <c r="B243" s="153" t="s">
        <v>1316</v>
      </c>
      <c r="C243" s="153" t="s">
        <v>1317</v>
      </c>
      <c r="D243" s="153" t="s">
        <v>1318</v>
      </c>
      <c r="E243" s="153" t="s">
        <v>1319</v>
      </c>
      <c r="F243" t="s">
        <v>1320</v>
      </c>
      <c r="G243" s="153" t="s">
        <v>1321</v>
      </c>
      <c r="I243" s="3" t="str">
        <f t="shared" si="21"/>
        <v>JA!</v>
      </c>
      <c r="K243" s="3" t="str">
        <f t="shared" si="17"/>
        <v>JA!</v>
      </c>
      <c r="M243" s="3" t="str">
        <f t="shared" si="18"/>
        <v>JA!</v>
      </c>
      <c r="O243" s="3" t="str">
        <f t="shared" si="19"/>
        <v>JA!</v>
      </c>
    </row>
    <row r="244" spans="1:15">
      <c r="A244" s="3">
        <f t="shared" si="11"/>
        <v>244</v>
      </c>
      <c r="B244" s="153" t="s">
        <v>1322</v>
      </c>
      <c r="C244" s="153" t="s">
        <v>1323</v>
      </c>
      <c r="D244" s="153" t="s">
        <v>1324</v>
      </c>
      <c r="E244" s="153" t="s">
        <v>1325</v>
      </c>
      <c r="F244" s="153" t="s">
        <v>1326</v>
      </c>
      <c r="G244" s="153" t="s">
        <v>1327</v>
      </c>
      <c r="I244" s="3" t="str">
        <f t="shared" si="21"/>
        <v>JA!</v>
      </c>
      <c r="K244" s="3" t="str">
        <f t="shared" si="17"/>
        <v>JA!</v>
      </c>
      <c r="M244" s="3" t="str">
        <f t="shared" si="18"/>
        <v>JA!</v>
      </c>
      <c r="O244" s="3" t="str">
        <f t="shared" si="19"/>
        <v>JA!</v>
      </c>
    </row>
    <row r="245" spans="1:15">
      <c r="A245" s="3">
        <f t="shared" si="11"/>
        <v>245</v>
      </c>
      <c r="B245" s="153" t="s">
        <v>1328</v>
      </c>
      <c r="C245" s="153" t="s">
        <v>1329</v>
      </c>
      <c r="D245" s="153" t="s">
        <v>1330</v>
      </c>
      <c r="E245" s="153" t="s">
        <v>1331</v>
      </c>
      <c r="F245" s="153" t="s">
        <v>1332</v>
      </c>
      <c r="G245" s="153" t="s">
        <v>1333</v>
      </c>
      <c r="I245" s="3" t="str">
        <f t="shared" si="21"/>
        <v>JA!</v>
      </c>
      <c r="K245" s="3" t="str">
        <f t="shared" si="17"/>
        <v>JA!</v>
      </c>
      <c r="M245" s="3" t="str">
        <f t="shared" si="18"/>
        <v>JA!</v>
      </c>
      <c r="O245" s="3" t="str">
        <f t="shared" si="19"/>
        <v>JA!</v>
      </c>
    </row>
    <row r="246" spans="1:15" ht="14.25">
      <c r="A246" s="3">
        <f t="shared" si="11"/>
        <v>246</v>
      </c>
      <c r="B246"/>
      <c r="C246" t="s">
        <v>1378</v>
      </c>
      <c r="I246" s="3" t="str">
        <f t="shared" si="21"/>
        <v>Nej</v>
      </c>
      <c r="K246" s="3" t="str">
        <f t="shared" si="17"/>
        <v>Nej</v>
      </c>
      <c r="M246" s="3" t="str">
        <f t="shared" si="18"/>
        <v>Nej</v>
      </c>
      <c r="O246" s="3" t="str">
        <f t="shared" si="19"/>
        <v>Nej</v>
      </c>
    </row>
    <row r="247" spans="1:15">
      <c r="A247" s="3">
        <f t="shared" si="11"/>
        <v>247</v>
      </c>
      <c r="C247" s="190" t="s">
        <v>1379</v>
      </c>
      <c r="I247" s="3" t="str">
        <f t="shared" si="21"/>
        <v>Nej</v>
      </c>
      <c r="K247" s="3" t="str">
        <f t="shared" si="17"/>
        <v>Nej</v>
      </c>
      <c r="M247" s="3" t="str">
        <f t="shared" si="18"/>
        <v>Nej</v>
      </c>
      <c r="O247" s="3" t="str">
        <f t="shared" si="19"/>
        <v>Nej</v>
      </c>
    </row>
    <row r="248" spans="1:15">
      <c r="A248" s="3">
        <f t="shared" si="11"/>
        <v>248</v>
      </c>
      <c r="C248" s="153" t="s">
        <v>1384</v>
      </c>
      <c r="I248" s="3" t="str">
        <f t="shared" si="21"/>
        <v>Nej</v>
      </c>
      <c r="K248" s="3" t="str">
        <f t="shared" si="17"/>
        <v>Nej</v>
      </c>
      <c r="M248" s="3" t="str">
        <f t="shared" si="18"/>
        <v>Nej</v>
      </c>
      <c r="O248" s="3" t="str">
        <f t="shared" si="19"/>
        <v>Nej</v>
      </c>
    </row>
    <row r="249" spans="1:15">
      <c r="A249" s="3">
        <f t="shared" si="11"/>
        <v>249</v>
      </c>
      <c r="I249" s="3" t="str">
        <f t="shared" si="21"/>
        <v>Nej</v>
      </c>
      <c r="K249" s="3" t="str">
        <f t="shared" si="17"/>
        <v>Nej</v>
      </c>
      <c r="M249" s="3" t="str">
        <f t="shared" si="18"/>
        <v>Nej</v>
      </c>
      <c r="O249" s="3" t="str">
        <f t="shared" si="19"/>
        <v>Nej</v>
      </c>
    </row>
    <row r="250" spans="1:15">
      <c r="A250" s="3">
        <f t="shared" si="11"/>
        <v>250</v>
      </c>
      <c r="I250" s="3" t="str">
        <f t="shared" si="21"/>
        <v>Nej</v>
      </c>
      <c r="K250" s="3" t="str">
        <f t="shared" si="17"/>
        <v>Nej</v>
      </c>
      <c r="M250" s="3" t="str">
        <f t="shared" si="18"/>
        <v>Nej</v>
      </c>
      <c r="O250" s="3" t="str">
        <f t="shared" si="19"/>
        <v>Nej</v>
      </c>
    </row>
    <row r="251" spans="1:15">
      <c r="A251" s="3">
        <f t="shared" si="11"/>
        <v>251</v>
      </c>
      <c r="I251" s="3" t="str">
        <f t="shared" si="21"/>
        <v>Nej</v>
      </c>
      <c r="K251" s="3" t="str">
        <f t="shared" si="17"/>
        <v>Nej</v>
      </c>
      <c r="M251" s="3" t="str">
        <f t="shared" si="18"/>
        <v>Nej</v>
      </c>
      <c r="O251" s="3" t="str">
        <f t="shared" si="19"/>
        <v>Nej</v>
      </c>
    </row>
    <row r="252" spans="1:15">
      <c r="A252" s="3">
        <f t="shared" si="11"/>
        <v>252</v>
      </c>
      <c r="I252" s="3" t="str">
        <f t="shared" si="21"/>
        <v>Nej</v>
      </c>
      <c r="K252" s="3" t="str">
        <f t="shared" si="17"/>
        <v>Nej</v>
      </c>
      <c r="M252" s="3" t="str">
        <f t="shared" si="18"/>
        <v>Nej</v>
      </c>
      <c r="O252" s="3" t="str">
        <f t="shared" si="19"/>
        <v>Nej</v>
      </c>
    </row>
    <row r="253" spans="1:15">
      <c r="A253" s="3">
        <f t="shared" si="11"/>
        <v>253</v>
      </c>
      <c r="I253" s="3" t="str">
        <f t="shared" si="21"/>
        <v>Nej</v>
      </c>
      <c r="K253" s="3" t="str">
        <f t="shared" si="17"/>
        <v>Nej</v>
      </c>
      <c r="M253" s="3" t="str">
        <f t="shared" si="18"/>
        <v>Nej</v>
      </c>
      <c r="O253" s="3" t="str">
        <f t="shared" si="19"/>
        <v>Nej</v>
      </c>
    </row>
    <row r="254" spans="1:15">
      <c r="A254" s="3">
        <f t="shared" si="11"/>
        <v>254</v>
      </c>
      <c r="I254" s="3" t="str">
        <f t="shared" si="21"/>
        <v>Nej</v>
      </c>
      <c r="K254" s="3" t="str">
        <f t="shared" si="17"/>
        <v>Nej</v>
      </c>
      <c r="M254" s="3" t="str">
        <f t="shared" si="18"/>
        <v>Nej</v>
      </c>
      <c r="O254" s="3" t="str">
        <f t="shared" si="19"/>
        <v>Nej</v>
      </c>
    </row>
    <row r="255" spans="1:15">
      <c r="A255" s="3">
        <f t="shared" si="11"/>
        <v>255</v>
      </c>
      <c r="I255" s="3" t="str">
        <f t="shared" si="21"/>
        <v>Nej</v>
      </c>
      <c r="K255" s="3" t="str">
        <f t="shared" si="17"/>
        <v>Nej</v>
      </c>
      <c r="M255" s="3" t="str">
        <f t="shared" si="18"/>
        <v>Nej</v>
      </c>
      <c r="O255" s="3" t="str">
        <f t="shared" si="19"/>
        <v>Nej</v>
      </c>
    </row>
    <row r="256" spans="1:15">
      <c r="A256" s="3">
        <f t="shared" si="11"/>
        <v>256</v>
      </c>
      <c r="I256" s="3" t="str">
        <f t="shared" si="21"/>
        <v>Nej</v>
      </c>
      <c r="K256" s="3" t="str">
        <f t="shared" si="17"/>
        <v>Nej</v>
      </c>
      <c r="M256" s="3" t="str">
        <f t="shared" si="18"/>
        <v>Nej</v>
      </c>
      <c r="O256" s="3" t="str">
        <f t="shared" si="19"/>
        <v>Nej</v>
      </c>
    </row>
    <row r="257" spans="1:15">
      <c r="A257" s="3">
        <f t="shared" si="11"/>
        <v>257</v>
      </c>
      <c r="I257" s="3" t="str">
        <f t="shared" si="21"/>
        <v>Nej</v>
      </c>
      <c r="K257" s="3" t="str">
        <f t="shared" si="17"/>
        <v>Nej</v>
      </c>
      <c r="M257" s="3" t="str">
        <f t="shared" si="18"/>
        <v>Nej</v>
      </c>
      <c r="O257" s="3" t="str">
        <f t="shared" si="19"/>
        <v>Nej</v>
      </c>
    </row>
    <row r="258" spans="1:15">
      <c r="A258" s="3">
        <f t="shared" si="11"/>
        <v>258</v>
      </c>
      <c r="I258" s="3" t="str">
        <f t="shared" si="21"/>
        <v>Nej</v>
      </c>
      <c r="K258" s="3" t="str">
        <f t="shared" si="17"/>
        <v>Nej</v>
      </c>
      <c r="M258" s="3" t="str">
        <f t="shared" si="18"/>
        <v>Nej</v>
      </c>
      <c r="O258" s="3" t="str">
        <f t="shared" si="19"/>
        <v>Nej</v>
      </c>
    </row>
    <row r="259" spans="1:15">
      <c r="A259" s="3">
        <f t="shared" si="11"/>
        <v>259</v>
      </c>
      <c r="I259" s="3" t="str">
        <f t="shared" si="21"/>
        <v>Nej</v>
      </c>
      <c r="K259" s="3" t="str">
        <f t="shared" ref="K259:K322" si="22">+IF(B259=J259,"Nej","JA!")</f>
        <v>Nej</v>
      </c>
      <c r="M259" s="3" t="str">
        <f t="shared" ref="M259:M322" si="23">+IF(B259=L259,"Nej","JA!")</f>
        <v>Nej</v>
      </c>
      <c r="O259" s="3" t="str">
        <f t="shared" ref="O259:O322" si="24">+IF(B259=N259,"Nej","JA!")</f>
        <v>Nej</v>
      </c>
    </row>
    <row r="260" spans="1:15">
      <c r="A260" s="3">
        <f t="shared" si="11"/>
        <v>260</v>
      </c>
      <c r="I260" s="3" t="str">
        <f t="shared" si="21"/>
        <v>Nej</v>
      </c>
      <c r="K260" s="3" t="str">
        <f t="shared" si="22"/>
        <v>Nej</v>
      </c>
      <c r="M260" s="3" t="str">
        <f t="shared" si="23"/>
        <v>Nej</v>
      </c>
      <c r="O260" s="3" t="str">
        <f t="shared" si="24"/>
        <v>Nej</v>
      </c>
    </row>
    <row r="261" spans="1:15">
      <c r="A261" s="3">
        <f t="shared" si="11"/>
        <v>261</v>
      </c>
      <c r="I261" s="3" t="str">
        <f t="shared" si="21"/>
        <v>Nej</v>
      </c>
      <c r="K261" s="3" t="str">
        <f t="shared" si="22"/>
        <v>Nej</v>
      </c>
      <c r="M261" s="3" t="str">
        <f t="shared" si="23"/>
        <v>Nej</v>
      </c>
      <c r="O261" s="3" t="str">
        <f t="shared" si="24"/>
        <v>Nej</v>
      </c>
    </row>
    <row r="262" spans="1:15">
      <c r="A262" s="3">
        <f t="shared" ref="A262:A303" si="25">ROW(B262)</f>
        <v>262</v>
      </c>
      <c r="I262" s="3" t="str">
        <f t="shared" si="21"/>
        <v>Nej</v>
      </c>
      <c r="K262" s="3" t="str">
        <f t="shared" si="22"/>
        <v>Nej</v>
      </c>
      <c r="M262" s="3" t="str">
        <f t="shared" si="23"/>
        <v>Nej</v>
      </c>
      <c r="O262" s="3" t="str">
        <f t="shared" si="24"/>
        <v>Nej</v>
      </c>
    </row>
    <row r="263" spans="1:15">
      <c r="A263" s="3">
        <f t="shared" si="25"/>
        <v>263</v>
      </c>
      <c r="I263" s="3" t="str">
        <f t="shared" si="21"/>
        <v>Nej</v>
      </c>
      <c r="K263" s="3" t="str">
        <f t="shared" si="22"/>
        <v>Nej</v>
      </c>
      <c r="M263" s="3" t="str">
        <f t="shared" si="23"/>
        <v>Nej</v>
      </c>
      <c r="O263" s="3" t="str">
        <f t="shared" si="24"/>
        <v>Nej</v>
      </c>
    </row>
    <row r="264" spans="1:15">
      <c r="A264" s="3">
        <f t="shared" si="25"/>
        <v>264</v>
      </c>
      <c r="I264" s="3" t="str">
        <f t="shared" si="21"/>
        <v>Nej</v>
      </c>
      <c r="K264" s="3" t="str">
        <f t="shared" si="22"/>
        <v>Nej</v>
      </c>
      <c r="M264" s="3" t="str">
        <f t="shared" si="23"/>
        <v>Nej</v>
      </c>
      <c r="O264" s="3" t="str">
        <f t="shared" si="24"/>
        <v>Nej</v>
      </c>
    </row>
    <row r="265" spans="1:15">
      <c r="A265" s="3">
        <f t="shared" si="25"/>
        <v>265</v>
      </c>
      <c r="I265" s="3" t="str">
        <f t="shared" si="21"/>
        <v>Nej</v>
      </c>
      <c r="K265" s="3" t="str">
        <f t="shared" si="22"/>
        <v>Nej</v>
      </c>
      <c r="M265" s="3" t="str">
        <f t="shared" si="23"/>
        <v>Nej</v>
      </c>
      <c r="O265" s="3" t="str">
        <f t="shared" si="24"/>
        <v>Nej</v>
      </c>
    </row>
    <row r="266" spans="1:15">
      <c r="A266" s="3">
        <f t="shared" si="25"/>
        <v>266</v>
      </c>
      <c r="I266" s="3" t="str">
        <f t="shared" si="21"/>
        <v>Nej</v>
      </c>
      <c r="K266" s="3" t="str">
        <f t="shared" si="22"/>
        <v>Nej</v>
      </c>
      <c r="M266" s="3" t="str">
        <f t="shared" si="23"/>
        <v>Nej</v>
      </c>
      <c r="O266" s="3" t="str">
        <f t="shared" si="24"/>
        <v>Nej</v>
      </c>
    </row>
    <row r="267" spans="1:15">
      <c r="A267" s="3">
        <f t="shared" si="25"/>
        <v>267</v>
      </c>
      <c r="I267" s="3" t="str">
        <f t="shared" si="21"/>
        <v>Nej</v>
      </c>
      <c r="K267" s="3" t="str">
        <f t="shared" si="22"/>
        <v>Nej</v>
      </c>
      <c r="M267" s="3" t="str">
        <f t="shared" si="23"/>
        <v>Nej</v>
      </c>
      <c r="O267" s="3" t="str">
        <f t="shared" si="24"/>
        <v>Nej</v>
      </c>
    </row>
    <row r="268" spans="1:15">
      <c r="A268" s="3">
        <f t="shared" si="25"/>
        <v>268</v>
      </c>
      <c r="I268" s="3" t="str">
        <f t="shared" si="21"/>
        <v>Nej</v>
      </c>
      <c r="K268" s="3" t="str">
        <f t="shared" si="22"/>
        <v>Nej</v>
      </c>
      <c r="M268" s="3" t="str">
        <f t="shared" si="23"/>
        <v>Nej</v>
      </c>
      <c r="O268" s="3" t="str">
        <f t="shared" si="24"/>
        <v>Nej</v>
      </c>
    </row>
    <row r="269" spans="1:15">
      <c r="A269" s="3">
        <f t="shared" si="25"/>
        <v>269</v>
      </c>
      <c r="I269" s="3" t="str">
        <f t="shared" si="21"/>
        <v>Nej</v>
      </c>
      <c r="K269" s="3" t="str">
        <f t="shared" si="22"/>
        <v>Nej</v>
      </c>
      <c r="M269" s="3" t="str">
        <f t="shared" si="23"/>
        <v>Nej</v>
      </c>
      <c r="O269" s="3" t="str">
        <f t="shared" si="24"/>
        <v>Nej</v>
      </c>
    </row>
    <row r="270" spans="1:15">
      <c r="A270" s="3">
        <f t="shared" si="25"/>
        <v>270</v>
      </c>
      <c r="I270" s="3" t="str">
        <f t="shared" si="21"/>
        <v>Nej</v>
      </c>
      <c r="K270" s="3" t="str">
        <f t="shared" si="22"/>
        <v>Nej</v>
      </c>
      <c r="M270" s="3" t="str">
        <f t="shared" si="23"/>
        <v>Nej</v>
      </c>
      <c r="O270" s="3" t="str">
        <f t="shared" si="24"/>
        <v>Nej</v>
      </c>
    </row>
    <row r="271" spans="1:15">
      <c r="A271" s="3">
        <f t="shared" si="25"/>
        <v>271</v>
      </c>
      <c r="I271" s="3" t="str">
        <f t="shared" si="21"/>
        <v>Nej</v>
      </c>
      <c r="K271" s="3" t="str">
        <f t="shared" si="22"/>
        <v>Nej</v>
      </c>
      <c r="M271" s="3" t="str">
        <f t="shared" si="23"/>
        <v>Nej</v>
      </c>
      <c r="O271" s="3" t="str">
        <f t="shared" si="24"/>
        <v>Nej</v>
      </c>
    </row>
    <row r="272" spans="1:15">
      <c r="A272" s="3">
        <f t="shared" si="25"/>
        <v>272</v>
      </c>
      <c r="I272" s="3" t="str">
        <f t="shared" si="21"/>
        <v>Nej</v>
      </c>
      <c r="K272" s="3" t="str">
        <f t="shared" si="22"/>
        <v>Nej</v>
      </c>
      <c r="M272" s="3" t="str">
        <f t="shared" si="23"/>
        <v>Nej</v>
      </c>
      <c r="O272" s="3" t="str">
        <f t="shared" si="24"/>
        <v>Nej</v>
      </c>
    </row>
    <row r="273" spans="1:15">
      <c r="A273" s="3">
        <f t="shared" si="25"/>
        <v>273</v>
      </c>
      <c r="I273" s="3" t="str">
        <f t="shared" si="21"/>
        <v>Nej</v>
      </c>
      <c r="K273" s="3" t="str">
        <f t="shared" si="22"/>
        <v>Nej</v>
      </c>
      <c r="M273" s="3" t="str">
        <f t="shared" si="23"/>
        <v>Nej</v>
      </c>
      <c r="O273" s="3" t="str">
        <f t="shared" si="24"/>
        <v>Nej</v>
      </c>
    </row>
    <row r="274" spans="1:15">
      <c r="A274" s="3">
        <f t="shared" si="25"/>
        <v>274</v>
      </c>
      <c r="I274" s="3" t="str">
        <f t="shared" si="21"/>
        <v>Nej</v>
      </c>
      <c r="K274" s="3" t="str">
        <f t="shared" si="22"/>
        <v>Nej</v>
      </c>
      <c r="M274" s="3" t="str">
        <f t="shared" si="23"/>
        <v>Nej</v>
      </c>
      <c r="O274" s="3" t="str">
        <f t="shared" si="24"/>
        <v>Nej</v>
      </c>
    </row>
    <row r="275" spans="1:15">
      <c r="A275" s="3">
        <f t="shared" si="25"/>
        <v>275</v>
      </c>
      <c r="I275" s="3" t="str">
        <f t="shared" si="21"/>
        <v>Nej</v>
      </c>
      <c r="K275" s="3" t="str">
        <f t="shared" si="22"/>
        <v>Nej</v>
      </c>
      <c r="M275" s="3" t="str">
        <f t="shared" si="23"/>
        <v>Nej</v>
      </c>
      <c r="O275" s="3" t="str">
        <f t="shared" si="24"/>
        <v>Nej</v>
      </c>
    </row>
    <row r="276" spans="1:15">
      <c r="A276" s="3">
        <f t="shared" si="25"/>
        <v>276</v>
      </c>
      <c r="I276" s="3" t="str">
        <f t="shared" si="21"/>
        <v>Nej</v>
      </c>
      <c r="K276" s="3" t="str">
        <f t="shared" si="22"/>
        <v>Nej</v>
      </c>
      <c r="M276" s="3" t="str">
        <f t="shared" si="23"/>
        <v>Nej</v>
      </c>
      <c r="O276" s="3" t="str">
        <f t="shared" si="24"/>
        <v>Nej</v>
      </c>
    </row>
    <row r="277" spans="1:15">
      <c r="A277" s="3">
        <f t="shared" si="25"/>
        <v>277</v>
      </c>
      <c r="I277" s="3" t="str">
        <f t="shared" si="21"/>
        <v>Nej</v>
      </c>
      <c r="K277" s="3" t="str">
        <f t="shared" si="22"/>
        <v>Nej</v>
      </c>
      <c r="M277" s="3" t="str">
        <f t="shared" si="23"/>
        <v>Nej</v>
      </c>
      <c r="O277" s="3" t="str">
        <f t="shared" si="24"/>
        <v>Nej</v>
      </c>
    </row>
    <row r="278" spans="1:15">
      <c r="A278" s="3">
        <f t="shared" si="25"/>
        <v>278</v>
      </c>
      <c r="I278" s="3" t="str">
        <f t="shared" si="21"/>
        <v>Nej</v>
      </c>
      <c r="K278" s="3" t="str">
        <f t="shared" si="22"/>
        <v>Nej</v>
      </c>
      <c r="M278" s="3" t="str">
        <f t="shared" si="23"/>
        <v>Nej</v>
      </c>
      <c r="O278" s="3" t="str">
        <f t="shared" si="24"/>
        <v>Nej</v>
      </c>
    </row>
    <row r="279" spans="1:15">
      <c r="A279" s="3">
        <f t="shared" si="25"/>
        <v>279</v>
      </c>
      <c r="I279" s="3" t="str">
        <f t="shared" si="21"/>
        <v>Nej</v>
      </c>
      <c r="K279" s="3" t="str">
        <f t="shared" si="22"/>
        <v>Nej</v>
      </c>
      <c r="M279" s="3" t="str">
        <f t="shared" si="23"/>
        <v>Nej</v>
      </c>
      <c r="O279" s="3" t="str">
        <f t="shared" si="24"/>
        <v>Nej</v>
      </c>
    </row>
    <row r="280" spans="1:15">
      <c r="A280" s="3">
        <f t="shared" si="25"/>
        <v>280</v>
      </c>
      <c r="I280" s="3" t="str">
        <f t="shared" si="21"/>
        <v>Nej</v>
      </c>
      <c r="K280" s="3" t="str">
        <f t="shared" si="22"/>
        <v>Nej</v>
      </c>
      <c r="M280" s="3" t="str">
        <f t="shared" si="23"/>
        <v>Nej</v>
      </c>
      <c r="O280" s="3" t="str">
        <f t="shared" si="24"/>
        <v>Nej</v>
      </c>
    </row>
    <row r="281" spans="1:15">
      <c r="A281" s="3">
        <f t="shared" si="25"/>
        <v>281</v>
      </c>
      <c r="I281" s="3" t="str">
        <f t="shared" si="21"/>
        <v>Nej</v>
      </c>
      <c r="K281" s="3" t="str">
        <f t="shared" si="22"/>
        <v>Nej</v>
      </c>
      <c r="M281" s="3" t="str">
        <f t="shared" si="23"/>
        <v>Nej</v>
      </c>
      <c r="O281" s="3" t="str">
        <f t="shared" si="24"/>
        <v>Nej</v>
      </c>
    </row>
    <row r="282" spans="1:15">
      <c r="A282" s="3">
        <f t="shared" si="25"/>
        <v>282</v>
      </c>
      <c r="I282" s="3" t="str">
        <f t="shared" si="21"/>
        <v>Nej</v>
      </c>
      <c r="K282" s="3" t="str">
        <f t="shared" si="22"/>
        <v>Nej</v>
      </c>
      <c r="M282" s="3" t="str">
        <f t="shared" si="23"/>
        <v>Nej</v>
      </c>
      <c r="O282" s="3" t="str">
        <f t="shared" si="24"/>
        <v>Nej</v>
      </c>
    </row>
    <row r="283" spans="1:15">
      <c r="A283" s="3">
        <f t="shared" si="25"/>
        <v>283</v>
      </c>
      <c r="I283" s="3" t="str">
        <f t="shared" si="21"/>
        <v>Nej</v>
      </c>
      <c r="K283" s="3" t="str">
        <f t="shared" si="22"/>
        <v>Nej</v>
      </c>
      <c r="M283" s="3" t="str">
        <f t="shared" si="23"/>
        <v>Nej</v>
      </c>
      <c r="O283" s="3" t="str">
        <f t="shared" si="24"/>
        <v>Nej</v>
      </c>
    </row>
    <row r="284" spans="1:15">
      <c r="A284" s="3">
        <f t="shared" si="25"/>
        <v>284</v>
      </c>
      <c r="I284" s="3" t="str">
        <f t="shared" si="21"/>
        <v>Nej</v>
      </c>
      <c r="K284" s="3" t="str">
        <f t="shared" si="22"/>
        <v>Nej</v>
      </c>
      <c r="M284" s="3" t="str">
        <f t="shared" si="23"/>
        <v>Nej</v>
      </c>
      <c r="O284" s="3" t="str">
        <f t="shared" si="24"/>
        <v>Nej</v>
      </c>
    </row>
    <row r="285" spans="1:15">
      <c r="A285" s="3">
        <f t="shared" si="25"/>
        <v>285</v>
      </c>
      <c r="I285" s="3" t="str">
        <f t="shared" si="21"/>
        <v>Nej</v>
      </c>
      <c r="K285" s="3" t="str">
        <f t="shared" si="22"/>
        <v>Nej</v>
      </c>
      <c r="M285" s="3" t="str">
        <f t="shared" si="23"/>
        <v>Nej</v>
      </c>
      <c r="O285" s="3" t="str">
        <f t="shared" si="24"/>
        <v>Nej</v>
      </c>
    </row>
    <row r="286" spans="1:15">
      <c r="A286" s="3">
        <f t="shared" si="25"/>
        <v>286</v>
      </c>
      <c r="I286" s="3" t="str">
        <f t="shared" si="21"/>
        <v>Nej</v>
      </c>
      <c r="K286" s="3" t="str">
        <f t="shared" si="22"/>
        <v>Nej</v>
      </c>
      <c r="M286" s="3" t="str">
        <f t="shared" si="23"/>
        <v>Nej</v>
      </c>
      <c r="O286" s="3" t="str">
        <f t="shared" si="24"/>
        <v>Nej</v>
      </c>
    </row>
    <row r="287" spans="1:15">
      <c r="A287" s="3">
        <f t="shared" si="25"/>
        <v>287</v>
      </c>
      <c r="I287" s="3" t="str">
        <f t="shared" si="21"/>
        <v>Nej</v>
      </c>
      <c r="K287" s="3" t="str">
        <f t="shared" si="22"/>
        <v>Nej</v>
      </c>
      <c r="M287" s="3" t="str">
        <f t="shared" si="23"/>
        <v>Nej</v>
      </c>
      <c r="O287" s="3" t="str">
        <f t="shared" si="24"/>
        <v>Nej</v>
      </c>
    </row>
    <row r="288" spans="1:15">
      <c r="A288" s="3">
        <f t="shared" si="25"/>
        <v>288</v>
      </c>
      <c r="I288" s="3" t="str">
        <f t="shared" si="21"/>
        <v>Nej</v>
      </c>
      <c r="K288" s="3" t="str">
        <f t="shared" si="22"/>
        <v>Nej</v>
      </c>
      <c r="M288" s="3" t="str">
        <f t="shared" si="23"/>
        <v>Nej</v>
      </c>
      <c r="O288" s="3" t="str">
        <f t="shared" si="24"/>
        <v>Nej</v>
      </c>
    </row>
    <row r="289" spans="1:15">
      <c r="A289" s="3">
        <f t="shared" si="25"/>
        <v>289</v>
      </c>
      <c r="I289" s="3" t="str">
        <f t="shared" si="21"/>
        <v>Nej</v>
      </c>
      <c r="K289" s="3" t="str">
        <f t="shared" si="22"/>
        <v>Nej</v>
      </c>
      <c r="M289" s="3" t="str">
        <f t="shared" si="23"/>
        <v>Nej</v>
      </c>
      <c r="O289" s="3" t="str">
        <f t="shared" si="24"/>
        <v>Nej</v>
      </c>
    </row>
    <row r="290" spans="1:15">
      <c r="A290" s="3">
        <f t="shared" si="25"/>
        <v>290</v>
      </c>
      <c r="I290" s="3" t="str">
        <f t="shared" ref="I290:I353" si="26">+IF(B290=H290,"Nej","JA!")</f>
        <v>Nej</v>
      </c>
      <c r="K290" s="3" t="str">
        <f t="shared" si="22"/>
        <v>Nej</v>
      </c>
      <c r="M290" s="3" t="str">
        <f t="shared" si="23"/>
        <v>Nej</v>
      </c>
      <c r="O290" s="3" t="str">
        <f t="shared" si="24"/>
        <v>Nej</v>
      </c>
    </row>
    <row r="291" spans="1:15">
      <c r="A291" s="3">
        <f t="shared" si="25"/>
        <v>291</v>
      </c>
      <c r="I291" s="3" t="str">
        <f t="shared" si="26"/>
        <v>Nej</v>
      </c>
      <c r="K291" s="3" t="str">
        <f t="shared" si="22"/>
        <v>Nej</v>
      </c>
      <c r="M291" s="3" t="str">
        <f t="shared" si="23"/>
        <v>Nej</v>
      </c>
      <c r="O291" s="3" t="str">
        <f t="shared" si="24"/>
        <v>Nej</v>
      </c>
    </row>
    <row r="292" spans="1:15">
      <c r="A292" s="3">
        <f t="shared" si="25"/>
        <v>292</v>
      </c>
      <c r="I292" s="3" t="str">
        <f t="shared" si="26"/>
        <v>Nej</v>
      </c>
      <c r="K292" s="3" t="str">
        <f t="shared" si="22"/>
        <v>Nej</v>
      </c>
      <c r="M292" s="3" t="str">
        <f t="shared" si="23"/>
        <v>Nej</v>
      </c>
      <c r="O292" s="3" t="str">
        <f t="shared" si="24"/>
        <v>Nej</v>
      </c>
    </row>
    <row r="293" spans="1:15">
      <c r="A293" s="3">
        <f t="shared" si="25"/>
        <v>293</v>
      </c>
      <c r="I293" s="3" t="str">
        <f t="shared" si="26"/>
        <v>Nej</v>
      </c>
      <c r="K293" s="3" t="str">
        <f t="shared" si="22"/>
        <v>Nej</v>
      </c>
      <c r="M293" s="3" t="str">
        <f t="shared" si="23"/>
        <v>Nej</v>
      </c>
      <c r="O293" s="3" t="str">
        <f t="shared" si="24"/>
        <v>Nej</v>
      </c>
    </row>
    <row r="294" spans="1:15">
      <c r="A294" s="3">
        <f t="shared" si="25"/>
        <v>294</v>
      </c>
      <c r="I294" s="3" t="str">
        <f t="shared" si="26"/>
        <v>Nej</v>
      </c>
      <c r="K294" s="3" t="str">
        <f t="shared" si="22"/>
        <v>Nej</v>
      </c>
      <c r="M294" s="3" t="str">
        <f t="shared" si="23"/>
        <v>Nej</v>
      </c>
      <c r="O294" s="3" t="str">
        <f t="shared" si="24"/>
        <v>Nej</v>
      </c>
    </row>
    <row r="295" spans="1:15">
      <c r="A295" s="3">
        <f t="shared" si="25"/>
        <v>295</v>
      </c>
      <c r="I295" s="3" t="str">
        <f t="shared" si="26"/>
        <v>Nej</v>
      </c>
      <c r="K295" s="3" t="str">
        <f t="shared" si="22"/>
        <v>Nej</v>
      </c>
      <c r="M295" s="3" t="str">
        <f t="shared" si="23"/>
        <v>Nej</v>
      </c>
      <c r="O295" s="3" t="str">
        <f t="shared" si="24"/>
        <v>Nej</v>
      </c>
    </row>
    <row r="296" spans="1:15">
      <c r="A296" s="3">
        <f t="shared" si="25"/>
        <v>296</v>
      </c>
      <c r="I296" s="3" t="str">
        <f t="shared" si="26"/>
        <v>Nej</v>
      </c>
      <c r="K296" s="3" t="str">
        <f t="shared" si="22"/>
        <v>Nej</v>
      </c>
      <c r="M296" s="3" t="str">
        <f t="shared" si="23"/>
        <v>Nej</v>
      </c>
      <c r="O296" s="3" t="str">
        <f t="shared" si="24"/>
        <v>Nej</v>
      </c>
    </row>
    <row r="297" spans="1:15">
      <c r="A297" s="3">
        <f t="shared" si="25"/>
        <v>297</v>
      </c>
      <c r="I297" s="3" t="str">
        <f t="shared" si="26"/>
        <v>Nej</v>
      </c>
      <c r="K297" s="3" t="str">
        <f t="shared" si="22"/>
        <v>Nej</v>
      </c>
      <c r="M297" s="3" t="str">
        <f t="shared" si="23"/>
        <v>Nej</v>
      </c>
      <c r="O297" s="3" t="str">
        <f t="shared" si="24"/>
        <v>Nej</v>
      </c>
    </row>
    <row r="298" spans="1:15">
      <c r="A298" s="3">
        <f t="shared" si="25"/>
        <v>298</v>
      </c>
      <c r="I298" s="3" t="str">
        <f t="shared" si="26"/>
        <v>Nej</v>
      </c>
      <c r="K298" s="3" t="str">
        <f t="shared" si="22"/>
        <v>Nej</v>
      </c>
      <c r="M298" s="3" t="str">
        <f t="shared" si="23"/>
        <v>Nej</v>
      </c>
      <c r="O298" s="3" t="str">
        <f t="shared" si="24"/>
        <v>Nej</v>
      </c>
    </row>
    <row r="299" spans="1:15">
      <c r="A299" s="3">
        <f t="shared" si="25"/>
        <v>299</v>
      </c>
      <c r="I299" s="3" t="str">
        <f t="shared" si="26"/>
        <v>Nej</v>
      </c>
      <c r="K299" s="3" t="str">
        <f t="shared" si="22"/>
        <v>Nej</v>
      </c>
      <c r="M299" s="3" t="str">
        <f t="shared" si="23"/>
        <v>Nej</v>
      </c>
      <c r="O299" s="3" t="str">
        <f t="shared" si="24"/>
        <v>Nej</v>
      </c>
    </row>
    <row r="300" spans="1:15">
      <c r="A300" s="3">
        <f t="shared" si="25"/>
        <v>300</v>
      </c>
      <c r="I300" s="3" t="str">
        <f t="shared" si="26"/>
        <v>Nej</v>
      </c>
      <c r="K300" s="3" t="str">
        <f t="shared" si="22"/>
        <v>Nej</v>
      </c>
      <c r="M300" s="3" t="str">
        <f t="shared" si="23"/>
        <v>Nej</v>
      </c>
      <c r="O300" s="3" t="str">
        <f t="shared" si="24"/>
        <v>Nej</v>
      </c>
    </row>
    <row r="301" spans="1:15">
      <c r="A301" s="3">
        <f t="shared" si="25"/>
        <v>301</v>
      </c>
      <c r="I301" s="3" t="str">
        <f t="shared" si="26"/>
        <v>Nej</v>
      </c>
      <c r="K301" s="3" t="str">
        <f t="shared" si="22"/>
        <v>Nej</v>
      </c>
      <c r="M301" s="3" t="str">
        <f t="shared" si="23"/>
        <v>Nej</v>
      </c>
      <c r="O301" s="3" t="str">
        <f t="shared" si="24"/>
        <v>Nej</v>
      </c>
    </row>
    <row r="302" spans="1:15">
      <c r="A302" s="3">
        <f t="shared" si="25"/>
        <v>302</v>
      </c>
      <c r="I302" s="3" t="str">
        <f t="shared" si="26"/>
        <v>Nej</v>
      </c>
      <c r="K302" s="3" t="str">
        <f t="shared" si="22"/>
        <v>Nej</v>
      </c>
      <c r="M302" s="3" t="str">
        <f t="shared" si="23"/>
        <v>Nej</v>
      </c>
      <c r="O302" s="3" t="str">
        <f t="shared" si="24"/>
        <v>Nej</v>
      </c>
    </row>
    <row r="303" spans="1:15">
      <c r="A303" s="3">
        <f t="shared" si="25"/>
        <v>303</v>
      </c>
      <c r="I303" s="3" t="str">
        <f t="shared" si="26"/>
        <v>Nej</v>
      </c>
      <c r="K303" s="3" t="str">
        <f t="shared" si="22"/>
        <v>Nej</v>
      </c>
      <c r="M303" s="3" t="str">
        <f t="shared" si="23"/>
        <v>Nej</v>
      </c>
      <c r="O303" s="3" t="str">
        <f t="shared" si="24"/>
        <v>Nej</v>
      </c>
    </row>
    <row r="304" spans="1:15">
      <c r="A304" s="3">
        <f t="shared" ref="A304:A325" si="27">ROW(B304)</f>
        <v>304</v>
      </c>
      <c r="I304" s="3" t="str">
        <f t="shared" si="26"/>
        <v>Nej</v>
      </c>
      <c r="K304" s="3" t="str">
        <f t="shared" si="22"/>
        <v>Nej</v>
      </c>
      <c r="M304" s="3" t="str">
        <f t="shared" si="23"/>
        <v>Nej</v>
      </c>
      <c r="O304" s="3" t="str">
        <f t="shared" si="24"/>
        <v>Nej</v>
      </c>
    </row>
    <row r="305" spans="1:15">
      <c r="A305" s="3">
        <f t="shared" si="27"/>
        <v>305</v>
      </c>
      <c r="I305" s="3" t="str">
        <f t="shared" si="26"/>
        <v>Nej</v>
      </c>
      <c r="K305" s="3" t="str">
        <f t="shared" si="22"/>
        <v>Nej</v>
      </c>
      <c r="M305" s="3" t="str">
        <f t="shared" si="23"/>
        <v>Nej</v>
      </c>
      <c r="O305" s="3" t="str">
        <f t="shared" si="24"/>
        <v>Nej</v>
      </c>
    </row>
    <row r="306" spans="1:15">
      <c r="A306" s="3">
        <f t="shared" si="27"/>
        <v>306</v>
      </c>
      <c r="I306" s="3" t="str">
        <f t="shared" si="26"/>
        <v>Nej</v>
      </c>
      <c r="K306" s="3" t="str">
        <f t="shared" si="22"/>
        <v>Nej</v>
      </c>
      <c r="M306" s="3" t="str">
        <f t="shared" si="23"/>
        <v>Nej</v>
      </c>
      <c r="O306" s="3" t="str">
        <f t="shared" si="24"/>
        <v>Nej</v>
      </c>
    </row>
    <row r="307" spans="1:15">
      <c r="A307" s="3">
        <f t="shared" si="27"/>
        <v>307</v>
      </c>
      <c r="I307" s="3" t="str">
        <f t="shared" si="26"/>
        <v>Nej</v>
      </c>
      <c r="K307" s="3" t="str">
        <f t="shared" si="22"/>
        <v>Nej</v>
      </c>
      <c r="M307" s="3" t="str">
        <f t="shared" si="23"/>
        <v>Nej</v>
      </c>
      <c r="O307" s="3" t="str">
        <f t="shared" si="24"/>
        <v>Nej</v>
      </c>
    </row>
    <row r="308" spans="1:15">
      <c r="A308" s="3">
        <f t="shared" si="27"/>
        <v>308</v>
      </c>
      <c r="I308" s="3" t="str">
        <f t="shared" si="26"/>
        <v>Nej</v>
      </c>
      <c r="K308" s="3" t="str">
        <f t="shared" si="22"/>
        <v>Nej</v>
      </c>
      <c r="M308" s="3" t="str">
        <f t="shared" si="23"/>
        <v>Nej</v>
      </c>
      <c r="O308" s="3" t="str">
        <f t="shared" si="24"/>
        <v>Nej</v>
      </c>
    </row>
    <row r="309" spans="1:15">
      <c r="A309" s="3">
        <f t="shared" si="27"/>
        <v>309</v>
      </c>
      <c r="I309" s="3" t="str">
        <f t="shared" si="26"/>
        <v>Nej</v>
      </c>
      <c r="K309" s="3" t="str">
        <f t="shared" si="22"/>
        <v>Nej</v>
      </c>
      <c r="M309" s="3" t="str">
        <f t="shared" si="23"/>
        <v>Nej</v>
      </c>
      <c r="O309" s="3" t="str">
        <f t="shared" si="24"/>
        <v>Nej</v>
      </c>
    </row>
    <row r="310" spans="1:15">
      <c r="A310" s="3">
        <f t="shared" si="27"/>
        <v>310</v>
      </c>
      <c r="I310" s="3" t="str">
        <f t="shared" si="26"/>
        <v>Nej</v>
      </c>
      <c r="K310" s="3" t="str">
        <f t="shared" si="22"/>
        <v>Nej</v>
      </c>
      <c r="M310" s="3" t="str">
        <f t="shared" si="23"/>
        <v>Nej</v>
      </c>
      <c r="O310" s="3" t="str">
        <f t="shared" si="24"/>
        <v>Nej</v>
      </c>
    </row>
    <row r="311" spans="1:15">
      <c r="A311" s="3">
        <f t="shared" si="27"/>
        <v>311</v>
      </c>
      <c r="I311" s="3" t="str">
        <f t="shared" si="26"/>
        <v>Nej</v>
      </c>
      <c r="K311" s="3" t="str">
        <f t="shared" si="22"/>
        <v>Nej</v>
      </c>
      <c r="M311" s="3" t="str">
        <f t="shared" si="23"/>
        <v>Nej</v>
      </c>
      <c r="O311" s="3" t="str">
        <f t="shared" si="24"/>
        <v>Nej</v>
      </c>
    </row>
    <row r="312" spans="1:15">
      <c r="A312" s="3">
        <f t="shared" si="27"/>
        <v>312</v>
      </c>
      <c r="I312" s="3" t="str">
        <f t="shared" si="26"/>
        <v>Nej</v>
      </c>
      <c r="K312" s="3" t="str">
        <f t="shared" si="22"/>
        <v>Nej</v>
      </c>
      <c r="M312" s="3" t="str">
        <f t="shared" si="23"/>
        <v>Nej</v>
      </c>
      <c r="O312" s="3" t="str">
        <f t="shared" si="24"/>
        <v>Nej</v>
      </c>
    </row>
    <row r="313" spans="1:15">
      <c r="A313" s="3">
        <f t="shared" si="27"/>
        <v>313</v>
      </c>
      <c r="I313" s="3" t="str">
        <f t="shared" si="26"/>
        <v>Nej</v>
      </c>
      <c r="K313" s="3" t="str">
        <f t="shared" si="22"/>
        <v>Nej</v>
      </c>
      <c r="M313" s="3" t="str">
        <f t="shared" si="23"/>
        <v>Nej</v>
      </c>
      <c r="O313" s="3" t="str">
        <f t="shared" si="24"/>
        <v>Nej</v>
      </c>
    </row>
    <row r="314" spans="1:15">
      <c r="A314" s="3">
        <f t="shared" si="27"/>
        <v>314</v>
      </c>
      <c r="I314" s="3" t="str">
        <f t="shared" si="26"/>
        <v>Nej</v>
      </c>
      <c r="K314" s="3" t="str">
        <f t="shared" si="22"/>
        <v>Nej</v>
      </c>
      <c r="M314" s="3" t="str">
        <f t="shared" si="23"/>
        <v>Nej</v>
      </c>
      <c r="O314" s="3" t="str">
        <f t="shared" si="24"/>
        <v>Nej</v>
      </c>
    </row>
    <row r="315" spans="1:15">
      <c r="A315" s="3">
        <f t="shared" si="27"/>
        <v>315</v>
      </c>
      <c r="I315" s="3" t="str">
        <f t="shared" si="26"/>
        <v>Nej</v>
      </c>
      <c r="K315" s="3" t="str">
        <f t="shared" si="22"/>
        <v>Nej</v>
      </c>
      <c r="M315" s="3" t="str">
        <f t="shared" si="23"/>
        <v>Nej</v>
      </c>
      <c r="O315" s="3" t="str">
        <f t="shared" si="24"/>
        <v>Nej</v>
      </c>
    </row>
    <row r="316" spans="1:15">
      <c r="A316" s="3">
        <f t="shared" si="27"/>
        <v>316</v>
      </c>
      <c r="I316" s="3" t="str">
        <f t="shared" si="26"/>
        <v>Nej</v>
      </c>
      <c r="K316" s="3" t="str">
        <f t="shared" si="22"/>
        <v>Nej</v>
      </c>
      <c r="M316" s="3" t="str">
        <f t="shared" si="23"/>
        <v>Nej</v>
      </c>
      <c r="O316" s="3" t="str">
        <f t="shared" si="24"/>
        <v>Nej</v>
      </c>
    </row>
    <row r="317" spans="1:15">
      <c r="A317" s="3">
        <f t="shared" si="27"/>
        <v>317</v>
      </c>
      <c r="I317" s="3" t="str">
        <f t="shared" si="26"/>
        <v>Nej</v>
      </c>
      <c r="K317" s="3" t="str">
        <f t="shared" si="22"/>
        <v>Nej</v>
      </c>
      <c r="M317" s="3" t="str">
        <f t="shared" si="23"/>
        <v>Nej</v>
      </c>
      <c r="O317" s="3" t="str">
        <f t="shared" si="24"/>
        <v>Nej</v>
      </c>
    </row>
    <row r="318" spans="1:15">
      <c r="A318" s="3">
        <f t="shared" si="27"/>
        <v>318</v>
      </c>
      <c r="I318" s="3" t="str">
        <f t="shared" si="26"/>
        <v>Nej</v>
      </c>
      <c r="K318" s="3" t="str">
        <f t="shared" si="22"/>
        <v>Nej</v>
      </c>
      <c r="M318" s="3" t="str">
        <f t="shared" si="23"/>
        <v>Nej</v>
      </c>
      <c r="O318" s="3" t="str">
        <f t="shared" si="24"/>
        <v>Nej</v>
      </c>
    </row>
    <row r="319" spans="1:15">
      <c r="A319" s="3">
        <f t="shared" si="27"/>
        <v>319</v>
      </c>
      <c r="I319" s="3" t="str">
        <f t="shared" si="26"/>
        <v>Nej</v>
      </c>
      <c r="K319" s="3" t="str">
        <f t="shared" si="22"/>
        <v>Nej</v>
      </c>
      <c r="M319" s="3" t="str">
        <f t="shared" si="23"/>
        <v>Nej</v>
      </c>
      <c r="O319" s="3" t="str">
        <f t="shared" si="24"/>
        <v>Nej</v>
      </c>
    </row>
    <row r="320" spans="1:15">
      <c r="A320" s="3">
        <f t="shared" si="27"/>
        <v>320</v>
      </c>
      <c r="I320" s="3" t="str">
        <f t="shared" si="26"/>
        <v>Nej</v>
      </c>
      <c r="K320" s="3" t="str">
        <f t="shared" si="22"/>
        <v>Nej</v>
      </c>
      <c r="M320" s="3" t="str">
        <f t="shared" si="23"/>
        <v>Nej</v>
      </c>
      <c r="O320" s="3" t="str">
        <f t="shared" si="24"/>
        <v>Nej</v>
      </c>
    </row>
    <row r="321" spans="1:15">
      <c r="A321" s="3">
        <f t="shared" si="27"/>
        <v>321</v>
      </c>
      <c r="I321" s="3" t="str">
        <f t="shared" si="26"/>
        <v>Nej</v>
      </c>
      <c r="K321" s="3" t="str">
        <f t="shared" si="22"/>
        <v>Nej</v>
      </c>
      <c r="M321" s="3" t="str">
        <f t="shared" si="23"/>
        <v>Nej</v>
      </c>
      <c r="O321" s="3" t="str">
        <f t="shared" si="24"/>
        <v>Nej</v>
      </c>
    </row>
    <row r="322" spans="1:15">
      <c r="A322" s="3">
        <f t="shared" si="27"/>
        <v>322</v>
      </c>
      <c r="I322" s="3" t="str">
        <f t="shared" si="26"/>
        <v>Nej</v>
      </c>
      <c r="K322" s="3" t="str">
        <f t="shared" si="22"/>
        <v>Nej</v>
      </c>
      <c r="M322" s="3" t="str">
        <f t="shared" si="23"/>
        <v>Nej</v>
      </c>
      <c r="O322" s="3" t="str">
        <f t="shared" si="24"/>
        <v>Nej</v>
      </c>
    </row>
    <row r="323" spans="1:15">
      <c r="A323" s="3">
        <f t="shared" si="27"/>
        <v>323</v>
      </c>
      <c r="I323" s="3" t="str">
        <f t="shared" si="26"/>
        <v>Nej</v>
      </c>
      <c r="K323" s="3" t="str">
        <f t="shared" ref="K323:K386" si="28">+IF(B323=J323,"Nej","JA!")</f>
        <v>Nej</v>
      </c>
      <c r="M323" s="3" t="str">
        <f t="shared" ref="M323:M386" si="29">+IF(B323=L323,"Nej","JA!")</f>
        <v>Nej</v>
      </c>
      <c r="O323" s="3" t="str">
        <f t="shared" ref="O323:O386" si="30">+IF(B323=N323,"Nej","JA!")</f>
        <v>Nej</v>
      </c>
    </row>
    <row r="324" spans="1:15">
      <c r="A324" s="3">
        <f t="shared" si="27"/>
        <v>324</v>
      </c>
      <c r="I324" s="3" t="str">
        <f t="shared" si="26"/>
        <v>Nej</v>
      </c>
      <c r="K324" s="3" t="str">
        <f t="shared" si="28"/>
        <v>Nej</v>
      </c>
      <c r="M324" s="3" t="str">
        <f t="shared" si="29"/>
        <v>Nej</v>
      </c>
      <c r="O324" s="3" t="str">
        <f t="shared" si="30"/>
        <v>Nej</v>
      </c>
    </row>
    <row r="325" spans="1:15">
      <c r="A325" s="3">
        <f t="shared" si="27"/>
        <v>325</v>
      </c>
      <c r="I325" s="3" t="str">
        <f t="shared" si="26"/>
        <v>Nej</v>
      </c>
      <c r="K325" s="3" t="str">
        <f t="shared" si="28"/>
        <v>Nej</v>
      </c>
      <c r="M325" s="3" t="str">
        <f t="shared" si="29"/>
        <v>Nej</v>
      </c>
      <c r="O325" s="3" t="str">
        <f t="shared" si="30"/>
        <v>Nej</v>
      </c>
    </row>
    <row r="326" spans="1:15">
      <c r="A326" s="3">
        <f t="shared" ref="A326:A389" si="31">ROW(B326)</f>
        <v>326</v>
      </c>
      <c r="I326" s="3" t="str">
        <f t="shared" si="26"/>
        <v>Nej</v>
      </c>
      <c r="K326" s="3" t="str">
        <f t="shared" si="28"/>
        <v>Nej</v>
      </c>
      <c r="M326" s="3" t="str">
        <f t="shared" si="29"/>
        <v>Nej</v>
      </c>
      <c r="O326" s="3" t="str">
        <f t="shared" si="30"/>
        <v>Nej</v>
      </c>
    </row>
    <row r="327" spans="1:15">
      <c r="A327" s="3">
        <f t="shared" si="31"/>
        <v>327</v>
      </c>
      <c r="I327" s="3" t="str">
        <f t="shared" si="26"/>
        <v>Nej</v>
      </c>
      <c r="K327" s="3" t="str">
        <f t="shared" si="28"/>
        <v>Nej</v>
      </c>
      <c r="M327" s="3" t="str">
        <f t="shared" si="29"/>
        <v>Nej</v>
      </c>
      <c r="O327" s="3" t="str">
        <f t="shared" si="30"/>
        <v>Nej</v>
      </c>
    </row>
    <row r="328" spans="1:15">
      <c r="A328" s="3">
        <f t="shared" si="31"/>
        <v>328</v>
      </c>
      <c r="I328" s="3" t="str">
        <f t="shared" si="26"/>
        <v>Nej</v>
      </c>
      <c r="K328" s="3" t="str">
        <f t="shared" si="28"/>
        <v>Nej</v>
      </c>
      <c r="M328" s="3" t="str">
        <f t="shared" si="29"/>
        <v>Nej</v>
      </c>
      <c r="O328" s="3" t="str">
        <f t="shared" si="30"/>
        <v>Nej</v>
      </c>
    </row>
    <row r="329" spans="1:15">
      <c r="A329" s="3">
        <f t="shared" si="31"/>
        <v>329</v>
      </c>
      <c r="I329" s="3" t="str">
        <f t="shared" si="26"/>
        <v>Nej</v>
      </c>
      <c r="K329" s="3" t="str">
        <f t="shared" si="28"/>
        <v>Nej</v>
      </c>
      <c r="M329" s="3" t="str">
        <f t="shared" si="29"/>
        <v>Nej</v>
      </c>
      <c r="O329" s="3" t="str">
        <f t="shared" si="30"/>
        <v>Nej</v>
      </c>
    </row>
    <row r="330" spans="1:15">
      <c r="A330" s="3">
        <f t="shared" si="31"/>
        <v>330</v>
      </c>
      <c r="I330" s="3" t="str">
        <f t="shared" si="26"/>
        <v>Nej</v>
      </c>
      <c r="K330" s="3" t="str">
        <f t="shared" si="28"/>
        <v>Nej</v>
      </c>
      <c r="M330" s="3" t="str">
        <f t="shared" si="29"/>
        <v>Nej</v>
      </c>
      <c r="O330" s="3" t="str">
        <f t="shared" si="30"/>
        <v>Nej</v>
      </c>
    </row>
    <row r="331" spans="1:15">
      <c r="A331" s="3">
        <f t="shared" si="31"/>
        <v>331</v>
      </c>
      <c r="I331" s="3" t="str">
        <f t="shared" si="26"/>
        <v>Nej</v>
      </c>
      <c r="K331" s="3" t="str">
        <f t="shared" si="28"/>
        <v>Nej</v>
      </c>
      <c r="M331" s="3" t="str">
        <f t="shared" si="29"/>
        <v>Nej</v>
      </c>
      <c r="O331" s="3" t="str">
        <f t="shared" si="30"/>
        <v>Nej</v>
      </c>
    </row>
    <row r="332" spans="1:15">
      <c r="A332" s="3">
        <f t="shared" si="31"/>
        <v>332</v>
      </c>
      <c r="I332" s="3" t="str">
        <f t="shared" si="26"/>
        <v>Nej</v>
      </c>
      <c r="K332" s="3" t="str">
        <f t="shared" si="28"/>
        <v>Nej</v>
      </c>
      <c r="M332" s="3" t="str">
        <f t="shared" si="29"/>
        <v>Nej</v>
      </c>
      <c r="O332" s="3" t="str">
        <f t="shared" si="30"/>
        <v>Nej</v>
      </c>
    </row>
    <row r="333" spans="1:15">
      <c r="A333" s="3">
        <f t="shared" si="31"/>
        <v>333</v>
      </c>
      <c r="I333" s="3" t="str">
        <f t="shared" si="26"/>
        <v>Nej</v>
      </c>
      <c r="K333" s="3" t="str">
        <f t="shared" si="28"/>
        <v>Nej</v>
      </c>
      <c r="M333" s="3" t="str">
        <f t="shared" si="29"/>
        <v>Nej</v>
      </c>
      <c r="O333" s="3" t="str">
        <f t="shared" si="30"/>
        <v>Nej</v>
      </c>
    </row>
    <row r="334" spans="1:15">
      <c r="A334" s="3">
        <f t="shared" si="31"/>
        <v>334</v>
      </c>
      <c r="I334" s="3" t="str">
        <f t="shared" si="26"/>
        <v>Nej</v>
      </c>
      <c r="K334" s="3" t="str">
        <f t="shared" si="28"/>
        <v>Nej</v>
      </c>
      <c r="M334" s="3" t="str">
        <f t="shared" si="29"/>
        <v>Nej</v>
      </c>
      <c r="O334" s="3" t="str">
        <f t="shared" si="30"/>
        <v>Nej</v>
      </c>
    </row>
    <row r="335" spans="1:15">
      <c r="A335" s="3">
        <f t="shared" si="31"/>
        <v>335</v>
      </c>
      <c r="I335" s="3" t="str">
        <f t="shared" si="26"/>
        <v>Nej</v>
      </c>
      <c r="K335" s="3" t="str">
        <f t="shared" si="28"/>
        <v>Nej</v>
      </c>
      <c r="M335" s="3" t="str">
        <f t="shared" si="29"/>
        <v>Nej</v>
      </c>
      <c r="O335" s="3" t="str">
        <f t="shared" si="30"/>
        <v>Nej</v>
      </c>
    </row>
    <row r="336" spans="1:15">
      <c r="A336" s="3">
        <f t="shared" si="31"/>
        <v>336</v>
      </c>
      <c r="I336" s="3" t="str">
        <f t="shared" si="26"/>
        <v>Nej</v>
      </c>
      <c r="K336" s="3" t="str">
        <f t="shared" si="28"/>
        <v>Nej</v>
      </c>
      <c r="M336" s="3" t="str">
        <f t="shared" si="29"/>
        <v>Nej</v>
      </c>
      <c r="O336" s="3" t="str">
        <f t="shared" si="30"/>
        <v>Nej</v>
      </c>
    </row>
    <row r="337" spans="1:15">
      <c r="A337" s="3">
        <f t="shared" si="31"/>
        <v>337</v>
      </c>
      <c r="I337" s="3" t="str">
        <f t="shared" si="26"/>
        <v>Nej</v>
      </c>
      <c r="K337" s="3" t="str">
        <f t="shared" si="28"/>
        <v>Nej</v>
      </c>
      <c r="M337" s="3" t="str">
        <f t="shared" si="29"/>
        <v>Nej</v>
      </c>
      <c r="O337" s="3" t="str">
        <f t="shared" si="30"/>
        <v>Nej</v>
      </c>
    </row>
    <row r="338" spans="1:15">
      <c r="A338" s="3">
        <f t="shared" si="31"/>
        <v>338</v>
      </c>
      <c r="I338" s="3" t="str">
        <f t="shared" si="26"/>
        <v>Nej</v>
      </c>
      <c r="K338" s="3" t="str">
        <f t="shared" si="28"/>
        <v>Nej</v>
      </c>
      <c r="M338" s="3" t="str">
        <f t="shared" si="29"/>
        <v>Nej</v>
      </c>
      <c r="O338" s="3" t="str">
        <f t="shared" si="30"/>
        <v>Nej</v>
      </c>
    </row>
    <row r="339" spans="1:15">
      <c r="A339" s="3">
        <f t="shared" si="31"/>
        <v>339</v>
      </c>
      <c r="I339" s="3" t="str">
        <f t="shared" si="26"/>
        <v>Nej</v>
      </c>
      <c r="K339" s="3" t="str">
        <f t="shared" si="28"/>
        <v>Nej</v>
      </c>
      <c r="M339" s="3" t="str">
        <f t="shared" si="29"/>
        <v>Nej</v>
      </c>
      <c r="O339" s="3" t="str">
        <f t="shared" si="30"/>
        <v>Nej</v>
      </c>
    </row>
    <row r="340" spans="1:15">
      <c r="A340" s="3">
        <f t="shared" si="31"/>
        <v>340</v>
      </c>
      <c r="I340" s="3" t="str">
        <f t="shared" si="26"/>
        <v>Nej</v>
      </c>
      <c r="K340" s="3" t="str">
        <f t="shared" si="28"/>
        <v>Nej</v>
      </c>
      <c r="M340" s="3" t="str">
        <f t="shared" si="29"/>
        <v>Nej</v>
      </c>
      <c r="O340" s="3" t="str">
        <f t="shared" si="30"/>
        <v>Nej</v>
      </c>
    </row>
    <row r="341" spans="1:15">
      <c r="A341" s="3">
        <f t="shared" si="31"/>
        <v>341</v>
      </c>
      <c r="I341" s="3" t="str">
        <f t="shared" si="26"/>
        <v>Nej</v>
      </c>
      <c r="K341" s="3" t="str">
        <f t="shared" si="28"/>
        <v>Nej</v>
      </c>
      <c r="M341" s="3" t="str">
        <f t="shared" si="29"/>
        <v>Nej</v>
      </c>
      <c r="O341" s="3" t="str">
        <f t="shared" si="30"/>
        <v>Nej</v>
      </c>
    </row>
    <row r="342" spans="1:15">
      <c r="A342" s="3">
        <f t="shared" si="31"/>
        <v>342</v>
      </c>
      <c r="I342" s="3" t="str">
        <f t="shared" si="26"/>
        <v>Nej</v>
      </c>
      <c r="K342" s="3" t="str">
        <f t="shared" si="28"/>
        <v>Nej</v>
      </c>
      <c r="M342" s="3" t="str">
        <f t="shared" si="29"/>
        <v>Nej</v>
      </c>
      <c r="O342" s="3" t="str">
        <f t="shared" si="30"/>
        <v>Nej</v>
      </c>
    </row>
    <row r="343" spans="1:15">
      <c r="A343" s="3">
        <f t="shared" si="31"/>
        <v>343</v>
      </c>
      <c r="I343" s="3" t="str">
        <f t="shared" si="26"/>
        <v>Nej</v>
      </c>
      <c r="K343" s="3" t="str">
        <f t="shared" si="28"/>
        <v>Nej</v>
      </c>
      <c r="M343" s="3" t="str">
        <f t="shared" si="29"/>
        <v>Nej</v>
      </c>
      <c r="O343" s="3" t="str">
        <f t="shared" si="30"/>
        <v>Nej</v>
      </c>
    </row>
    <row r="344" spans="1:15">
      <c r="A344" s="3">
        <f t="shared" si="31"/>
        <v>344</v>
      </c>
      <c r="I344" s="3" t="str">
        <f t="shared" si="26"/>
        <v>Nej</v>
      </c>
      <c r="K344" s="3" t="str">
        <f t="shared" si="28"/>
        <v>Nej</v>
      </c>
      <c r="M344" s="3" t="str">
        <f t="shared" si="29"/>
        <v>Nej</v>
      </c>
      <c r="O344" s="3" t="str">
        <f t="shared" si="30"/>
        <v>Nej</v>
      </c>
    </row>
    <row r="345" spans="1:15">
      <c r="A345" s="3">
        <f t="shared" si="31"/>
        <v>345</v>
      </c>
      <c r="I345" s="3" t="str">
        <f t="shared" si="26"/>
        <v>Nej</v>
      </c>
      <c r="K345" s="3" t="str">
        <f t="shared" si="28"/>
        <v>Nej</v>
      </c>
      <c r="M345" s="3" t="str">
        <f t="shared" si="29"/>
        <v>Nej</v>
      </c>
      <c r="O345" s="3" t="str">
        <f t="shared" si="30"/>
        <v>Nej</v>
      </c>
    </row>
    <row r="346" spans="1:15">
      <c r="A346" s="3">
        <f t="shared" si="31"/>
        <v>346</v>
      </c>
      <c r="I346" s="3" t="str">
        <f t="shared" si="26"/>
        <v>Nej</v>
      </c>
      <c r="K346" s="3" t="str">
        <f t="shared" si="28"/>
        <v>Nej</v>
      </c>
      <c r="M346" s="3" t="str">
        <f t="shared" si="29"/>
        <v>Nej</v>
      </c>
      <c r="O346" s="3" t="str">
        <f t="shared" si="30"/>
        <v>Nej</v>
      </c>
    </row>
    <row r="347" spans="1:15">
      <c r="A347" s="3">
        <f t="shared" si="31"/>
        <v>347</v>
      </c>
      <c r="I347" s="3" t="str">
        <f t="shared" si="26"/>
        <v>Nej</v>
      </c>
      <c r="K347" s="3" t="str">
        <f t="shared" si="28"/>
        <v>Nej</v>
      </c>
      <c r="M347" s="3" t="str">
        <f t="shared" si="29"/>
        <v>Nej</v>
      </c>
      <c r="O347" s="3" t="str">
        <f t="shared" si="30"/>
        <v>Nej</v>
      </c>
    </row>
    <row r="348" spans="1:15">
      <c r="A348" s="3">
        <f t="shared" si="31"/>
        <v>348</v>
      </c>
      <c r="I348" s="3" t="str">
        <f t="shared" si="26"/>
        <v>Nej</v>
      </c>
      <c r="K348" s="3" t="str">
        <f t="shared" si="28"/>
        <v>Nej</v>
      </c>
      <c r="M348" s="3" t="str">
        <f t="shared" si="29"/>
        <v>Nej</v>
      </c>
      <c r="O348" s="3" t="str">
        <f t="shared" si="30"/>
        <v>Nej</v>
      </c>
    </row>
    <row r="349" spans="1:15">
      <c r="A349" s="3">
        <f t="shared" si="31"/>
        <v>349</v>
      </c>
      <c r="I349" s="3" t="str">
        <f t="shared" si="26"/>
        <v>Nej</v>
      </c>
      <c r="K349" s="3" t="str">
        <f t="shared" si="28"/>
        <v>Nej</v>
      </c>
      <c r="M349" s="3" t="str">
        <f t="shared" si="29"/>
        <v>Nej</v>
      </c>
      <c r="O349" s="3" t="str">
        <f t="shared" si="30"/>
        <v>Nej</v>
      </c>
    </row>
    <row r="350" spans="1:15">
      <c r="A350" s="3">
        <f t="shared" si="31"/>
        <v>350</v>
      </c>
      <c r="I350" s="3" t="str">
        <f t="shared" si="26"/>
        <v>Nej</v>
      </c>
      <c r="K350" s="3" t="str">
        <f t="shared" si="28"/>
        <v>Nej</v>
      </c>
      <c r="M350" s="3" t="str">
        <f t="shared" si="29"/>
        <v>Nej</v>
      </c>
      <c r="O350" s="3" t="str">
        <f t="shared" si="30"/>
        <v>Nej</v>
      </c>
    </row>
    <row r="351" spans="1:15">
      <c r="A351" s="3">
        <f t="shared" si="31"/>
        <v>351</v>
      </c>
      <c r="I351" s="3" t="str">
        <f t="shared" si="26"/>
        <v>Nej</v>
      </c>
      <c r="K351" s="3" t="str">
        <f t="shared" si="28"/>
        <v>Nej</v>
      </c>
      <c r="M351" s="3" t="str">
        <f t="shared" si="29"/>
        <v>Nej</v>
      </c>
      <c r="O351" s="3" t="str">
        <f t="shared" si="30"/>
        <v>Nej</v>
      </c>
    </row>
    <row r="352" spans="1:15">
      <c r="A352" s="3">
        <f t="shared" si="31"/>
        <v>352</v>
      </c>
      <c r="I352" s="3" t="str">
        <f t="shared" si="26"/>
        <v>Nej</v>
      </c>
      <c r="K352" s="3" t="str">
        <f t="shared" si="28"/>
        <v>Nej</v>
      </c>
      <c r="M352" s="3" t="str">
        <f t="shared" si="29"/>
        <v>Nej</v>
      </c>
      <c r="O352" s="3" t="str">
        <f t="shared" si="30"/>
        <v>Nej</v>
      </c>
    </row>
    <row r="353" spans="1:15">
      <c r="A353" s="3">
        <f t="shared" si="31"/>
        <v>353</v>
      </c>
      <c r="I353" s="3" t="str">
        <f t="shared" si="26"/>
        <v>Nej</v>
      </c>
      <c r="K353" s="3" t="str">
        <f t="shared" si="28"/>
        <v>Nej</v>
      </c>
      <c r="M353" s="3" t="str">
        <f t="shared" si="29"/>
        <v>Nej</v>
      </c>
      <c r="O353" s="3" t="str">
        <f t="shared" si="30"/>
        <v>Nej</v>
      </c>
    </row>
    <row r="354" spans="1:15">
      <c r="A354" s="3">
        <f t="shared" si="31"/>
        <v>354</v>
      </c>
      <c r="I354" s="3" t="str">
        <f t="shared" ref="I354:I417" si="32">+IF(B354=H354,"Nej","JA!")</f>
        <v>Nej</v>
      </c>
      <c r="K354" s="3" t="str">
        <f t="shared" si="28"/>
        <v>Nej</v>
      </c>
      <c r="M354" s="3" t="str">
        <f t="shared" si="29"/>
        <v>Nej</v>
      </c>
      <c r="O354" s="3" t="str">
        <f t="shared" si="30"/>
        <v>Nej</v>
      </c>
    </row>
    <row r="355" spans="1:15">
      <c r="A355" s="3">
        <f t="shared" si="31"/>
        <v>355</v>
      </c>
      <c r="I355" s="3" t="str">
        <f t="shared" si="32"/>
        <v>Nej</v>
      </c>
      <c r="K355" s="3" t="str">
        <f t="shared" si="28"/>
        <v>Nej</v>
      </c>
      <c r="M355" s="3" t="str">
        <f t="shared" si="29"/>
        <v>Nej</v>
      </c>
      <c r="O355" s="3" t="str">
        <f t="shared" si="30"/>
        <v>Nej</v>
      </c>
    </row>
    <row r="356" spans="1:15">
      <c r="A356" s="3">
        <f t="shared" si="31"/>
        <v>356</v>
      </c>
      <c r="I356" s="3" t="str">
        <f t="shared" si="32"/>
        <v>Nej</v>
      </c>
      <c r="K356" s="3" t="str">
        <f t="shared" si="28"/>
        <v>Nej</v>
      </c>
      <c r="M356" s="3" t="str">
        <f t="shared" si="29"/>
        <v>Nej</v>
      </c>
      <c r="O356" s="3" t="str">
        <f t="shared" si="30"/>
        <v>Nej</v>
      </c>
    </row>
    <row r="357" spans="1:15">
      <c r="A357" s="3">
        <f t="shared" si="31"/>
        <v>357</v>
      </c>
      <c r="I357" s="3" t="str">
        <f t="shared" si="32"/>
        <v>Nej</v>
      </c>
      <c r="K357" s="3" t="str">
        <f t="shared" si="28"/>
        <v>Nej</v>
      </c>
      <c r="M357" s="3" t="str">
        <f t="shared" si="29"/>
        <v>Nej</v>
      </c>
      <c r="O357" s="3" t="str">
        <f t="shared" si="30"/>
        <v>Nej</v>
      </c>
    </row>
    <row r="358" spans="1:15">
      <c r="A358" s="3">
        <f t="shared" si="31"/>
        <v>358</v>
      </c>
      <c r="I358" s="3" t="str">
        <f t="shared" si="32"/>
        <v>Nej</v>
      </c>
      <c r="K358" s="3" t="str">
        <f t="shared" si="28"/>
        <v>Nej</v>
      </c>
      <c r="M358" s="3" t="str">
        <f t="shared" si="29"/>
        <v>Nej</v>
      </c>
      <c r="O358" s="3" t="str">
        <f t="shared" si="30"/>
        <v>Nej</v>
      </c>
    </row>
    <row r="359" spans="1:15">
      <c r="A359" s="3">
        <f t="shared" si="31"/>
        <v>359</v>
      </c>
      <c r="I359" s="3" t="str">
        <f t="shared" si="32"/>
        <v>Nej</v>
      </c>
      <c r="K359" s="3" t="str">
        <f t="shared" si="28"/>
        <v>Nej</v>
      </c>
      <c r="M359" s="3" t="str">
        <f t="shared" si="29"/>
        <v>Nej</v>
      </c>
      <c r="O359" s="3" t="str">
        <f t="shared" si="30"/>
        <v>Nej</v>
      </c>
    </row>
    <row r="360" spans="1:15">
      <c r="A360" s="3">
        <f t="shared" si="31"/>
        <v>360</v>
      </c>
      <c r="I360" s="3" t="str">
        <f t="shared" si="32"/>
        <v>Nej</v>
      </c>
      <c r="K360" s="3" t="str">
        <f t="shared" si="28"/>
        <v>Nej</v>
      </c>
      <c r="M360" s="3" t="str">
        <f t="shared" si="29"/>
        <v>Nej</v>
      </c>
      <c r="O360" s="3" t="str">
        <f t="shared" si="30"/>
        <v>Nej</v>
      </c>
    </row>
    <row r="361" spans="1:15">
      <c r="A361" s="3">
        <f t="shared" si="31"/>
        <v>361</v>
      </c>
      <c r="I361" s="3" t="str">
        <f t="shared" si="32"/>
        <v>Nej</v>
      </c>
      <c r="K361" s="3" t="str">
        <f t="shared" si="28"/>
        <v>Nej</v>
      </c>
      <c r="M361" s="3" t="str">
        <f t="shared" si="29"/>
        <v>Nej</v>
      </c>
      <c r="O361" s="3" t="str">
        <f t="shared" si="30"/>
        <v>Nej</v>
      </c>
    </row>
    <row r="362" spans="1:15">
      <c r="A362" s="3">
        <f t="shared" si="31"/>
        <v>362</v>
      </c>
      <c r="I362" s="3" t="str">
        <f t="shared" si="32"/>
        <v>Nej</v>
      </c>
      <c r="K362" s="3" t="str">
        <f t="shared" si="28"/>
        <v>Nej</v>
      </c>
      <c r="M362" s="3" t="str">
        <f t="shared" si="29"/>
        <v>Nej</v>
      </c>
      <c r="O362" s="3" t="str">
        <f t="shared" si="30"/>
        <v>Nej</v>
      </c>
    </row>
    <row r="363" spans="1:15">
      <c r="A363" s="3">
        <f t="shared" si="31"/>
        <v>363</v>
      </c>
      <c r="I363" s="3" t="str">
        <f t="shared" si="32"/>
        <v>Nej</v>
      </c>
      <c r="K363" s="3" t="str">
        <f t="shared" si="28"/>
        <v>Nej</v>
      </c>
      <c r="M363" s="3" t="str">
        <f t="shared" si="29"/>
        <v>Nej</v>
      </c>
      <c r="O363" s="3" t="str">
        <f t="shared" si="30"/>
        <v>Nej</v>
      </c>
    </row>
    <row r="364" spans="1:15">
      <c r="A364" s="3">
        <f t="shared" si="31"/>
        <v>364</v>
      </c>
      <c r="I364" s="3" t="str">
        <f t="shared" si="32"/>
        <v>Nej</v>
      </c>
      <c r="K364" s="3" t="str">
        <f t="shared" si="28"/>
        <v>Nej</v>
      </c>
      <c r="M364" s="3" t="str">
        <f t="shared" si="29"/>
        <v>Nej</v>
      </c>
      <c r="O364" s="3" t="str">
        <f t="shared" si="30"/>
        <v>Nej</v>
      </c>
    </row>
    <row r="365" spans="1:15">
      <c r="A365" s="3">
        <f t="shared" si="31"/>
        <v>365</v>
      </c>
      <c r="I365" s="3" t="str">
        <f t="shared" si="32"/>
        <v>Nej</v>
      </c>
      <c r="K365" s="3" t="str">
        <f t="shared" si="28"/>
        <v>Nej</v>
      </c>
      <c r="M365" s="3" t="str">
        <f t="shared" si="29"/>
        <v>Nej</v>
      </c>
      <c r="O365" s="3" t="str">
        <f t="shared" si="30"/>
        <v>Nej</v>
      </c>
    </row>
    <row r="366" spans="1:15">
      <c r="A366" s="3">
        <f t="shared" si="31"/>
        <v>366</v>
      </c>
      <c r="I366" s="3" t="str">
        <f t="shared" si="32"/>
        <v>Nej</v>
      </c>
      <c r="K366" s="3" t="str">
        <f t="shared" si="28"/>
        <v>Nej</v>
      </c>
      <c r="M366" s="3" t="str">
        <f t="shared" si="29"/>
        <v>Nej</v>
      </c>
      <c r="O366" s="3" t="str">
        <f t="shared" si="30"/>
        <v>Nej</v>
      </c>
    </row>
    <row r="367" spans="1:15">
      <c r="A367" s="3">
        <f t="shared" si="31"/>
        <v>367</v>
      </c>
      <c r="I367" s="3" t="str">
        <f t="shared" si="32"/>
        <v>Nej</v>
      </c>
      <c r="K367" s="3" t="str">
        <f t="shared" si="28"/>
        <v>Nej</v>
      </c>
      <c r="M367" s="3" t="str">
        <f t="shared" si="29"/>
        <v>Nej</v>
      </c>
      <c r="O367" s="3" t="str">
        <f t="shared" si="30"/>
        <v>Nej</v>
      </c>
    </row>
    <row r="368" spans="1:15">
      <c r="A368" s="3">
        <f t="shared" si="31"/>
        <v>368</v>
      </c>
      <c r="I368" s="3" t="str">
        <f t="shared" si="32"/>
        <v>Nej</v>
      </c>
      <c r="K368" s="3" t="str">
        <f t="shared" si="28"/>
        <v>Nej</v>
      </c>
      <c r="M368" s="3" t="str">
        <f t="shared" si="29"/>
        <v>Nej</v>
      </c>
      <c r="O368" s="3" t="str">
        <f t="shared" si="30"/>
        <v>Nej</v>
      </c>
    </row>
    <row r="369" spans="1:15">
      <c r="A369" s="3">
        <f t="shared" si="31"/>
        <v>369</v>
      </c>
      <c r="I369" s="3" t="str">
        <f t="shared" si="32"/>
        <v>Nej</v>
      </c>
      <c r="K369" s="3" t="str">
        <f t="shared" si="28"/>
        <v>Nej</v>
      </c>
      <c r="M369" s="3" t="str">
        <f t="shared" si="29"/>
        <v>Nej</v>
      </c>
      <c r="O369" s="3" t="str">
        <f t="shared" si="30"/>
        <v>Nej</v>
      </c>
    </row>
    <row r="370" spans="1:15">
      <c r="A370" s="3">
        <f t="shared" si="31"/>
        <v>370</v>
      </c>
      <c r="I370" s="3" t="str">
        <f t="shared" si="32"/>
        <v>Nej</v>
      </c>
      <c r="K370" s="3" t="str">
        <f t="shared" si="28"/>
        <v>Nej</v>
      </c>
      <c r="M370" s="3" t="str">
        <f t="shared" si="29"/>
        <v>Nej</v>
      </c>
      <c r="O370" s="3" t="str">
        <f t="shared" si="30"/>
        <v>Nej</v>
      </c>
    </row>
    <row r="371" spans="1:15">
      <c r="A371" s="3">
        <f t="shared" si="31"/>
        <v>371</v>
      </c>
      <c r="I371" s="3" t="str">
        <f t="shared" si="32"/>
        <v>Nej</v>
      </c>
      <c r="K371" s="3" t="str">
        <f t="shared" si="28"/>
        <v>Nej</v>
      </c>
      <c r="M371" s="3" t="str">
        <f t="shared" si="29"/>
        <v>Nej</v>
      </c>
      <c r="O371" s="3" t="str">
        <f t="shared" si="30"/>
        <v>Nej</v>
      </c>
    </row>
    <row r="372" spans="1:15">
      <c r="A372" s="3">
        <f t="shared" si="31"/>
        <v>372</v>
      </c>
      <c r="I372" s="3" t="str">
        <f t="shared" si="32"/>
        <v>Nej</v>
      </c>
      <c r="K372" s="3" t="str">
        <f t="shared" si="28"/>
        <v>Nej</v>
      </c>
      <c r="M372" s="3" t="str">
        <f t="shared" si="29"/>
        <v>Nej</v>
      </c>
      <c r="O372" s="3" t="str">
        <f t="shared" si="30"/>
        <v>Nej</v>
      </c>
    </row>
    <row r="373" spans="1:15">
      <c r="A373" s="3">
        <f t="shared" si="31"/>
        <v>373</v>
      </c>
      <c r="I373" s="3" t="str">
        <f t="shared" si="32"/>
        <v>Nej</v>
      </c>
      <c r="K373" s="3" t="str">
        <f t="shared" si="28"/>
        <v>Nej</v>
      </c>
      <c r="M373" s="3" t="str">
        <f t="shared" si="29"/>
        <v>Nej</v>
      </c>
      <c r="O373" s="3" t="str">
        <f t="shared" si="30"/>
        <v>Nej</v>
      </c>
    </row>
    <row r="374" spans="1:15">
      <c r="A374" s="3">
        <f t="shared" si="31"/>
        <v>374</v>
      </c>
      <c r="I374" s="3" t="str">
        <f t="shared" si="32"/>
        <v>Nej</v>
      </c>
      <c r="K374" s="3" t="str">
        <f t="shared" si="28"/>
        <v>Nej</v>
      </c>
      <c r="M374" s="3" t="str">
        <f t="shared" si="29"/>
        <v>Nej</v>
      </c>
      <c r="O374" s="3" t="str">
        <f t="shared" si="30"/>
        <v>Nej</v>
      </c>
    </row>
    <row r="375" spans="1:15">
      <c r="A375" s="3">
        <f t="shared" si="31"/>
        <v>375</v>
      </c>
      <c r="I375" s="3" t="str">
        <f t="shared" si="32"/>
        <v>Nej</v>
      </c>
      <c r="K375" s="3" t="str">
        <f t="shared" si="28"/>
        <v>Nej</v>
      </c>
      <c r="M375" s="3" t="str">
        <f t="shared" si="29"/>
        <v>Nej</v>
      </c>
      <c r="O375" s="3" t="str">
        <f t="shared" si="30"/>
        <v>Nej</v>
      </c>
    </row>
    <row r="376" spans="1:15">
      <c r="A376" s="3">
        <f t="shared" si="31"/>
        <v>376</v>
      </c>
      <c r="I376" s="3" t="str">
        <f t="shared" si="32"/>
        <v>Nej</v>
      </c>
      <c r="K376" s="3" t="str">
        <f t="shared" si="28"/>
        <v>Nej</v>
      </c>
      <c r="M376" s="3" t="str">
        <f t="shared" si="29"/>
        <v>Nej</v>
      </c>
      <c r="O376" s="3" t="str">
        <f t="shared" si="30"/>
        <v>Nej</v>
      </c>
    </row>
    <row r="377" spans="1:15">
      <c r="A377" s="3">
        <f t="shared" si="31"/>
        <v>377</v>
      </c>
      <c r="I377" s="3" t="str">
        <f t="shared" si="32"/>
        <v>Nej</v>
      </c>
      <c r="K377" s="3" t="str">
        <f t="shared" si="28"/>
        <v>Nej</v>
      </c>
      <c r="M377" s="3" t="str">
        <f t="shared" si="29"/>
        <v>Nej</v>
      </c>
      <c r="O377" s="3" t="str">
        <f t="shared" si="30"/>
        <v>Nej</v>
      </c>
    </row>
    <row r="378" spans="1:15">
      <c r="A378" s="3">
        <f t="shared" si="31"/>
        <v>378</v>
      </c>
      <c r="I378" s="3" t="str">
        <f t="shared" si="32"/>
        <v>Nej</v>
      </c>
      <c r="K378" s="3" t="str">
        <f t="shared" si="28"/>
        <v>Nej</v>
      </c>
      <c r="M378" s="3" t="str">
        <f t="shared" si="29"/>
        <v>Nej</v>
      </c>
      <c r="O378" s="3" t="str">
        <f t="shared" si="30"/>
        <v>Nej</v>
      </c>
    </row>
    <row r="379" spans="1:15">
      <c r="A379" s="3">
        <f t="shared" si="31"/>
        <v>379</v>
      </c>
      <c r="I379" s="3" t="str">
        <f t="shared" si="32"/>
        <v>Nej</v>
      </c>
      <c r="K379" s="3" t="str">
        <f t="shared" si="28"/>
        <v>Nej</v>
      </c>
      <c r="M379" s="3" t="str">
        <f t="shared" si="29"/>
        <v>Nej</v>
      </c>
      <c r="O379" s="3" t="str">
        <f t="shared" si="30"/>
        <v>Nej</v>
      </c>
    </row>
    <row r="380" spans="1:15">
      <c r="A380" s="3">
        <f t="shared" si="31"/>
        <v>380</v>
      </c>
      <c r="I380" s="3" t="str">
        <f t="shared" si="32"/>
        <v>Nej</v>
      </c>
      <c r="K380" s="3" t="str">
        <f t="shared" si="28"/>
        <v>Nej</v>
      </c>
      <c r="M380" s="3" t="str">
        <f t="shared" si="29"/>
        <v>Nej</v>
      </c>
      <c r="O380" s="3" t="str">
        <f t="shared" si="30"/>
        <v>Nej</v>
      </c>
    </row>
    <row r="381" spans="1:15">
      <c r="A381" s="3">
        <f t="shared" si="31"/>
        <v>381</v>
      </c>
      <c r="I381" s="3" t="str">
        <f t="shared" si="32"/>
        <v>Nej</v>
      </c>
      <c r="K381" s="3" t="str">
        <f t="shared" si="28"/>
        <v>Nej</v>
      </c>
      <c r="M381" s="3" t="str">
        <f t="shared" si="29"/>
        <v>Nej</v>
      </c>
      <c r="O381" s="3" t="str">
        <f t="shared" si="30"/>
        <v>Nej</v>
      </c>
    </row>
    <row r="382" spans="1:15">
      <c r="A382" s="3">
        <f t="shared" si="31"/>
        <v>382</v>
      </c>
      <c r="I382" s="3" t="str">
        <f t="shared" si="32"/>
        <v>Nej</v>
      </c>
      <c r="K382" s="3" t="str">
        <f t="shared" si="28"/>
        <v>Nej</v>
      </c>
      <c r="M382" s="3" t="str">
        <f t="shared" si="29"/>
        <v>Nej</v>
      </c>
      <c r="O382" s="3" t="str">
        <f t="shared" si="30"/>
        <v>Nej</v>
      </c>
    </row>
    <row r="383" spans="1:15">
      <c r="A383" s="3">
        <f t="shared" si="31"/>
        <v>383</v>
      </c>
      <c r="I383" s="3" t="str">
        <f t="shared" si="32"/>
        <v>Nej</v>
      </c>
      <c r="K383" s="3" t="str">
        <f t="shared" si="28"/>
        <v>Nej</v>
      </c>
      <c r="M383" s="3" t="str">
        <f t="shared" si="29"/>
        <v>Nej</v>
      </c>
      <c r="O383" s="3" t="str">
        <f t="shared" si="30"/>
        <v>Nej</v>
      </c>
    </row>
    <row r="384" spans="1:15">
      <c r="A384" s="3">
        <f t="shared" si="31"/>
        <v>384</v>
      </c>
      <c r="I384" s="3" t="str">
        <f t="shared" si="32"/>
        <v>Nej</v>
      </c>
      <c r="K384" s="3" t="str">
        <f t="shared" si="28"/>
        <v>Nej</v>
      </c>
      <c r="M384" s="3" t="str">
        <f t="shared" si="29"/>
        <v>Nej</v>
      </c>
      <c r="O384" s="3" t="str">
        <f t="shared" si="30"/>
        <v>Nej</v>
      </c>
    </row>
    <row r="385" spans="1:15">
      <c r="A385" s="3">
        <f t="shared" si="31"/>
        <v>385</v>
      </c>
      <c r="I385" s="3" t="str">
        <f t="shared" si="32"/>
        <v>Nej</v>
      </c>
      <c r="K385" s="3" t="str">
        <f t="shared" si="28"/>
        <v>Nej</v>
      </c>
      <c r="M385" s="3" t="str">
        <f t="shared" si="29"/>
        <v>Nej</v>
      </c>
      <c r="O385" s="3" t="str">
        <f t="shared" si="30"/>
        <v>Nej</v>
      </c>
    </row>
    <row r="386" spans="1:15">
      <c r="A386" s="3">
        <f t="shared" si="31"/>
        <v>386</v>
      </c>
      <c r="I386" s="3" t="str">
        <f t="shared" si="32"/>
        <v>Nej</v>
      </c>
      <c r="K386" s="3" t="str">
        <f t="shared" si="28"/>
        <v>Nej</v>
      </c>
      <c r="M386" s="3" t="str">
        <f t="shared" si="29"/>
        <v>Nej</v>
      </c>
      <c r="O386" s="3" t="str">
        <f t="shared" si="30"/>
        <v>Nej</v>
      </c>
    </row>
    <row r="387" spans="1:15">
      <c r="A387" s="3">
        <f t="shared" si="31"/>
        <v>387</v>
      </c>
      <c r="I387" s="3" t="str">
        <f t="shared" si="32"/>
        <v>Nej</v>
      </c>
      <c r="K387" s="3" t="str">
        <f t="shared" ref="K387:K450" si="33">+IF(B387=J387,"Nej","JA!")</f>
        <v>Nej</v>
      </c>
      <c r="M387" s="3" t="str">
        <f t="shared" ref="M387:M450" si="34">+IF(B387=L387,"Nej","JA!")</f>
        <v>Nej</v>
      </c>
      <c r="O387" s="3" t="str">
        <f t="shared" ref="O387:O420" si="35">+IF(B387=N387,"Nej","JA!")</f>
        <v>Nej</v>
      </c>
    </row>
    <row r="388" spans="1:15">
      <c r="A388" s="3">
        <f t="shared" si="31"/>
        <v>388</v>
      </c>
      <c r="I388" s="3" t="str">
        <f t="shared" si="32"/>
        <v>Nej</v>
      </c>
      <c r="K388" s="3" t="str">
        <f t="shared" si="33"/>
        <v>Nej</v>
      </c>
      <c r="M388" s="3" t="str">
        <f t="shared" si="34"/>
        <v>Nej</v>
      </c>
      <c r="O388" s="3" t="str">
        <f t="shared" si="35"/>
        <v>Nej</v>
      </c>
    </row>
    <row r="389" spans="1:15">
      <c r="A389" s="3">
        <f t="shared" si="31"/>
        <v>389</v>
      </c>
      <c r="I389" s="3" t="str">
        <f t="shared" si="32"/>
        <v>Nej</v>
      </c>
      <c r="K389" s="3" t="str">
        <f t="shared" si="33"/>
        <v>Nej</v>
      </c>
      <c r="M389" s="3" t="str">
        <f t="shared" si="34"/>
        <v>Nej</v>
      </c>
      <c r="O389" s="3" t="str">
        <f t="shared" si="35"/>
        <v>Nej</v>
      </c>
    </row>
    <row r="390" spans="1:15">
      <c r="A390" s="3">
        <f t="shared" ref="A390:A453" si="36">ROW(B390)</f>
        <v>390</v>
      </c>
      <c r="I390" s="3" t="str">
        <f t="shared" si="32"/>
        <v>Nej</v>
      </c>
      <c r="K390" s="3" t="str">
        <f t="shared" si="33"/>
        <v>Nej</v>
      </c>
      <c r="M390" s="3" t="str">
        <f t="shared" si="34"/>
        <v>Nej</v>
      </c>
      <c r="O390" s="3" t="str">
        <f t="shared" si="35"/>
        <v>Nej</v>
      </c>
    </row>
    <row r="391" spans="1:15">
      <c r="A391" s="3">
        <f t="shared" si="36"/>
        <v>391</v>
      </c>
      <c r="I391" s="3" t="str">
        <f t="shared" si="32"/>
        <v>Nej</v>
      </c>
      <c r="K391" s="3" t="str">
        <f t="shared" si="33"/>
        <v>Nej</v>
      </c>
      <c r="M391" s="3" t="str">
        <f t="shared" si="34"/>
        <v>Nej</v>
      </c>
      <c r="O391" s="3" t="str">
        <f t="shared" si="35"/>
        <v>Nej</v>
      </c>
    </row>
    <row r="392" spans="1:15">
      <c r="A392" s="3">
        <f t="shared" si="36"/>
        <v>392</v>
      </c>
      <c r="I392" s="3" t="str">
        <f t="shared" si="32"/>
        <v>Nej</v>
      </c>
      <c r="K392" s="3" t="str">
        <f t="shared" si="33"/>
        <v>Nej</v>
      </c>
      <c r="M392" s="3" t="str">
        <f t="shared" si="34"/>
        <v>Nej</v>
      </c>
      <c r="O392" s="3" t="str">
        <f t="shared" si="35"/>
        <v>Nej</v>
      </c>
    </row>
    <row r="393" spans="1:15">
      <c r="A393" s="3">
        <f t="shared" si="36"/>
        <v>393</v>
      </c>
      <c r="I393" s="3" t="str">
        <f t="shared" si="32"/>
        <v>Nej</v>
      </c>
      <c r="K393" s="3" t="str">
        <f t="shared" si="33"/>
        <v>Nej</v>
      </c>
      <c r="M393" s="3" t="str">
        <f t="shared" si="34"/>
        <v>Nej</v>
      </c>
      <c r="O393" s="3" t="str">
        <f t="shared" si="35"/>
        <v>Nej</v>
      </c>
    </row>
    <row r="394" spans="1:15">
      <c r="A394" s="3">
        <f t="shared" si="36"/>
        <v>394</v>
      </c>
      <c r="I394" s="3" t="str">
        <f t="shared" si="32"/>
        <v>Nej</v>
      </c>
      <c r="K394" s="3" t="str">
        <f t="shared" si="33"/>
        <v>Nej</v>
      </c>
      <c r="M394" s="3" t="str">
        <f t="shared" si="34"/>
        <v>Nej</v>
      </c>
      <c r="O394" s="3" t="str">
        <f t="shared" si="35"/>
        <v>Nej</v>
      </c>
    </row>
    <row r="395" spans="1:15">
      <c r="A395" s="3">
        <f t="shared" si="36"/>
        <v>395</v>
      </c>
      <c r="I395" s="3" t="str">
        <f t="shared" si="32"/>
        <v>Nej</v>
      </c>
      <c r="K395" s="3" t="str">
        <f t="shared" si="33"/>
        <v>Nej</v>
      </c>
      <c r="M395" s="3" t="str">
        <f t="shared" si="34"/>
        <v>Nej</v>
      </c>
      <c r="O395" s="3" t="str">
        <f t="shared" si="35"/>
        <v>Nej</v>
      </c>
    </row>
    <row r="396" spans="1:15">
      <c r="A396" s="3">
        <f t="shared" si="36"/>
        <v>396</v>
      </c>
      <c r="I396" s="3" t="str">
        <f t="shared" si="32"/>
        <v>Nej</v>
      </c>
      <c r="K396" s="3" t="str">
        <f t="shared" si="33"/>
        <v>Nej</v>
      </c>
      <c r="M396" s="3" t="str">
        <f t="shared" si="34"/>
        <v>Nej</v>
      </c>
      <c r="O396" s="3" t="str">
        <f t="shared" si="35"/>
        <v>Nej</v>
      </c>
    </row>
    <row r="397" spans="1:15">
      <c r="A397" s="3">
        <f t="shared" si="36"/>
        <v>397</v>
      </c>
      <c r="I397" s="3" t="str">
        <f t="shared" si="32"/>
        <v>Nej</v>
      </c>
      <c r="K397" s="3" t="str">
        <f t="shared" si="33"/>
        <v>Nej</v>
      </c>
      <c r="M397" s="3" t="str">
        <f t="shared" si="34"/>
        <v>Nej</v>
      </c>
      <c r="O397" s="3" t="str">
        <f t="shared" si="35"/>
        <v>Nej</v>
      </c>
    </row>
    <row r="398" spans="1:15">
      <c r="A398" s="3">
        <f t="shared" si="36"/>
        <v>398</v>
      </c>
      <c r="I398" s="3" t="str">
        <f t="shared" si="32"/>
        <v>Nej</v>
      </c>
      <c r="K398" s="3" t="str">
        <f t="shared" si="33"/>
        <v>Nej</v>
      </c>
      <c r="M398" s="3" t="str">
        <f t="shared" si="34"/>
        <v>Nej</v>
      </c>
      <c r="O398" s="3" t="str">
        <f t="shared" si="35"/>
        <v>Nej</v>
      </c>
    </row>
    <row r="399" spans="1:15">
      <c r="A399" s="3">
        <f t="shared" si="36"/>
        <v>399</v>
      </c>
      <c r="I399" s="3" t="str">
        <f t="shared" si="32"/>
        <v>Nej</v>
      </c>
      <c r="K399" s="3" t="str">
        <f t="shared" si="33"/>
        <v>Nej</v>
      </c>
      <c r="M399" s="3" t="str">
        <f t="shared" si="34"/>
        <v>Nej</v>
      </c>
      <c r="O399" s="3" t="str">
        <f t="shared" si="35"/>
        <v>Nej</v>
      </c>
    </row>
    <row r="400" spans="1:15">
      <c r="A400" s="3">
        <f t="shared" si="36"/>
        <v>400</v>
      </c>
      <c r="I400" s="3" t="str">
        <f t="shared" si="32"/>
        <v>Nej</v>
      </c>
      <c r="K400" s="3" t="str">
        <f t="shared" si="33"/>
        <v>Nej</v>
      </c>
      <c r="M400" s="3" t="str">
        <f t="shared" si="34"/>
        <v>Nej</v>
      </c>
      <c r="O400" s="3" t="str">
        <f t="shared" si="35"/>
        <v>Nej</v>
      </c>
    </row>
    <row r="401" spans="1:15">
      <c r="A401" s="3">
        <f t="shared" si="36"/>
        <v>401</v>
      </c>
      <c r="I401" s="3" t="str">
        <f t="shared" si="32"/>
        <v>Nej</v>
      </c>
      <c r="K401" s="3" t="str">
        <f t="shared" si="33"/>
        <v>Nej</v>
      </c>
      <c r="M401" s="3" t="str">
        <f t="shared" si="34"/>
        <v>Nej</v>
      </c>
      <c r="O401" s="3" t="str">
        <f t="shared" si="35"/>
        <v>Nej</v>
      </c>
    </row>
    <row r="402" spans="1:15">
      <c r="A402" s="3">
        <f t="shared" si="36"/>
        <v>402</v>
      </c>
      <c r="I402" s="3" t="str">
        <f t="shared" si="32"/>
        <v>Nej</v>
      </c>
      <c r="K402" s="3" t="str">
        <f t="shared" si="33"/>
        <v>Nej</v>
      </c>
      <c r="M402" s="3" t="str">
        <f t="shared" si="34"/>
        <v>Nej</v>
      </c>
      <c r="O402" s="3" t="str">
        <f t="shared" si="35"/>
        <v>Nej</v>
      </c>
    </row>
    <row r="403" spans="1:15">
      <c r="A403" s="3">
        <f t="shared" si="36"/>
        <v>403</v>
      </c>
      <c r="I403" s="3" t="str">
        <f t="shared" si="32"/>
        <v>Nej</v>
      </c>
      <c r="K403" s="3" t="str">
        <f t="shared" si="33"/>
        <v>Nej</v>
      </c>
      <c r="M403" s="3" t="str">
        <f t="shared" si="34"/>
        <v>Nej</v>
      </c>
      <c r="O403" s="3" t="str">
        <f t="shared" si="35"/>
        <v>Nej</v>
      </c>
    </row>
    <row r="404" spans="1:15">
      <c r="A404" s="3">
        <f t="shared" si="36"/>
        <v>404</v>
      </c>
      <c r="I404" s="3" t="str">
        <f t="shared" si="32"/>
        <v>Nej</v>
      </c>
      <c r="K404" s="3" t="str">
        <f t="shared" si="33"/>
        <v>Nej</v>
      </c>
      <c r="M404" s="3" t="str">
        <f t="shared" si="34"/>
        <v>Nej</v>
      </c>
      <c r="O404" s="3" t="str">
        <f t="shared" si="35"/>
        <v>Nej</v>
      </c>
    </row>
    <row r="405" spans="1:15">
      <c r="A405" s="3">
        <f t="shared" si="36"/>
        <v>405</v>
      </c>
      <c r="I405" s="3" t="str">
        <f t="shared" si="32"/>
        <v>Nej</v>
      </c>
      <c r="K405" s="3" t="str">
        <f t="shared" si="33"/>
        <v>Nej</v>
      </c>
      <c r="M405" s="3" t="str">
        <f t="shared" si="34"/>
        <v>Nej</v>
      </c>
      <c r="O405" s="3" t="str">
        <f t="shared" si="35"/>
        <v>Nej</v>
      </c>
    </row>
    <row r="406" spans="1:15">
      <c r="A406" s="3">
        <f t="shared" si="36"/>
        <v>406</v>
      </c>
      <c r="I406" s="3" t="str">
        <f t="shared" si="32"/>
        <v>Nej</v>
      </c>
      <c r="K406" s="3" t="str">
        <f t="shared" si="33"/>
        <v>Nej</v>
      </c>
      <c r="M406" s="3" t="str">
        <f t="shared" si="34"/>
        <v>Nej</v>
      </c>
      <c r="O406" s="3" t="str">
        <f t="shared" si="35"/>
        <v>Nej</v>
      </c>
    </row>
    <row r="407" spans="1:15">
      <c r="A407" s="3">
        <f t="shared" si="36"/>
        <v>407</v>
      </c>
      <c r="I407" s="3" t="str">
        <f t="shared" si="32"/>
        <v>Nej</v>
      </c>
      <c r="K407" s="3" t="str">
        <f t="shared" si="33"/>
        <v>Nej</v>
      </c>
      <c r="M407" s="3" t="str">
        <f t="shared" si="34"/>
        <v>Nej</v>
      </c>
      <c r="O407" s="3" t="str">
        <f t="shared" si="35"/>
        <v>Nej</v>
      </c>
    </row>
    <row r="408" spans="1:15">
      <c r="A408" s="3">
        <f t="shared" si="36"/>
        <v>408</v>
      </c>
      <c r="I408" s="3" t="str">
        <f t="shared" si="32"/>
        <v>Nej</v>
      </c>
      <c r="K408" s="3" t="str">
        <f t="shared" si="33"/>
        <v>Nej</v>
      </c>
      <c r="M408" s="3" t="str">
        <f t="shared" si="34"/>
        <v>Nej</v>
      </c>
      <c r="O408" s="3" t="str">
        <f t="shared" si="35"/>
        <v>Nej</v>
      </c>
    </row>
    <row r="409" spans="1:15">
      <c r="A409" s="3">
        <f t="shared" si="36"/>
        <v>409</v>
      </c>
      <c r="I409" s="3" t="str">
        <f t="shared" si="32"/>
        <v>Nej</v>
      </c>
      <c r="K409" s="3" t="str">
        <f t="shared" si="33"/>
        <v>Nej</v>
      </c>
      <c r="M409" s="3" t="str">
        <f t="shared" si="34"/>
        <v>Nej</v>
      </c>
      <c r="O409" s="3" t="str">
        <f t="shared" si="35"/>
        <v>Nej</v>
      </c>
    </row>
    <row r="410" spans="1:15">
      <c r="A410" s="3">
        <f t="shared" si="36"/>
        <v>410</v>
      </c>
      <c r="I410" s="3" t="str">
        <f t="shared" si="32"/>
        <v>Nej</v>
      </c>
      <c r="K410" s="3" t="str">
        <f t="shared" si="33"/>
        <v>Nej</v>
      </c>
      <c r="M410" s="3" t="str">
        <f t="shared" si="34"/>
        <v>Nej</v>
      </c>
      <c r="O410" s="3" t="str">
        <f t="shared" si="35"/>
        <v>Nej</v>
      </c>
    </row>
    <row r="411" spans="1:15">
      <c r="A411" s="3">
        <f t="shared" si="36"/>
        <v>411</v>
      </c>
      <c r="I411" s="3" t="str">
        <f t="shared" si="32"/>
        <v>Nej</v>
      </c>
      <c r="K411" s="3" t="str">
        <f t="shared" si="33"/>
        <v>Nej</v>
      </c>
      <c r="M411" s="3" t="str">
        <f t="shared" si="34"/>
        <v>Nej</v>
      </c>
      <c r="O411" s="3" t="str">
        <f t="shared" si="35"/>
        <v>Nej</v>
      </c>
    </row>
    <row r="412" spans="1:15">
      <c r="A412" s="3">
        <f t="shared" si="36"/>
        <v>412</v>
      </c>
      <c r="I412" s="3" t="str">
        <f t="shared" si="32"/>
        <v>Nej</v>
      </c>
      <c r="K412" s="3" t="str">
        <f t="shared" si="33"/>
        <v>Nej</v>
      </c>
      <c r="M412" s="3" t="str">
        <f t="shared" si="34"/>
        <v>Nej</v>
      </c>
      <c r="O412" s="3" t="str">
        <f t="shared" si="35"/>
        <v>Nej</v>
      </c>
    </row>
    <row r="413" spans="1:15">
      <c r="A413" s="3">
        <f t="shared" si="36"/>
        <v>413</v>
      </c>
      <c r="I413" s="3" t="str">
        <f t="shared" si="32"/>
        <v>Nej</v>
      </c>
      <c r="K413" s="3" t="str">
        <f t="shared" si="33"/>
        <v>Nej</v>
      </c>
      <c r="M413" s="3" t="str">
        <f t="shared" si="34"/>
        <v>Nej</v>
      </c>
      <c r="O413" s="3" t="str">
        <f t="shared" si="35"/>
        <v>Nej</v>
      </c>
    </row>
    <row r="414" spans="1:15">
      <c r="A414" s="3">
        <f t="shared" si="36"/>
        <v>414</v>
      </c>
      <c r="I414" s="3" t="str">
        <f t="shared" si="32"/>
        <v>Nej</v>
      </c>
      <c r="K414" s="3" t="str">
        <f t="shared" si="33"/>
        <v>Nej</v>
      </c>
      <c r="M414" s="3" t="str">
        <f t="shared" si="34"/>
        <v>Nej</v>
      </c>
      <c r="O414" s="3" t="str">
        <f t="shared" si="35"/>
        <v>Nej</v>
      </c>
    </row>
    <row r="415" spans="1:15">
      <c r="A415" s="3">
        <f t="shared" si="36"/>
        <v>415</v>
      </c>
      <c r="I415" s="3" t="str">
        <f t="shared" si="32"/>
        <v>Nej</v>
      </c>
      <c r="K415" s="3" t="str">
        <f t="shared" si="33"/>
        <v>Nej</v>
      </c>
      <c r="M415" s="3" t="str">
        <f t="shared" si="34"/>
        <v>Nej</v>
      </c>
      <c r="O415" s="3" t="str">
        <f t="shared" si="35"/>
        <v>Nej</v>
      </c>
    </row>
    <row r="416" spans="1:15">
      <c r="A416" s="3">
        <f t="shared" si="36"/>
        <v>416</v>
      </c>
      <c r="I416" s="3" t="str">
        <f t="shared" si="32"/>
        <v>Nej</v>
      </c>
      <c r="K416" s="3" t="str">
        <f t="shared" si="33"/>
        <v>Nej</v>
      </c>
      <c r="M416" s="3" t="str">
        <f t="shared" si="34"/>
        <v>Nej</v>
      </c>
      <c r="O416" s="3" t="str">
        <f t="shared" si="35"/>
        <v>Nej</v>
      </c>
    </row>
    <row r="417" spans="1:15">
      <c r="A417" s="3">
        <f t="shared" si="36"/>
        <v>417</v>
      </c>
      <c r="I417" s="3" t="str">
        <f t="shared" si="32"/>
        <v>Nej</v>
      </c>
      <c r="K417" s="3" t="str">
        <f t="shared" si="33"/>
        <v>Nej</v>
      </c>
      <c r="M417" s="3" t="str">
        <f t="shared" si="34"/>
        <v>Nej</v>
      </c>
      <c r="O417" s="3" t="str">
        <f t="shared" si="35"/>
        <v>Nej</v>
      </c>
    </row>
    <row r="418" spans="1:15">
      <c r="A418" s="3">
        <f t="shared" si="36"/>
        <v>418</v>
      </c>
      <c r="I418" s="3" t="str">
        <f t="shared" ref="I418:I481" si="37">+IF(B418=H418,"Nej","JA!")</f>
        <v>Nej</v>
      </c>
      <c r="K418" s="3" t="str">
        <f t="shared" si="33"/>
        <v>Nej</v>
      </c>
      <c r="M418" s="3" t="str">
        <f t="shared" si="34"/>
        <v>Nej</v>
      </c>
      <c r="O418" s="3" t="str">
        <f t="shared" si="35"/>
        <v>Nej</v>
      </c>
    </row>
    <row r="419" spans="1:15">
      <c r="A419" s="3">
        <f t="shared" si="36"/>
        <v>419</v>
      </c>
      <c r="I419" s="3" t="str">
        <f t="shared" si="37"/>
        <v>Nej</v>
      </c>
      <c r="K419" s="3" t="str">
        <f t="shared" si="33"/>
        <v>Nej</v>
      </c>
      <c r="M419" s="3" t="str">
        <f t="shared" si="34"/>
        <v>Nej</v>
      </c>
      <c r="O419" s="3" t="str">
        <f t="shared" si="35"/>
        <v>Nej</v>
      </c>
    </row>
    <row r="420" spans="1:15">
      <c r="A420" s="3">
        <f t="shared" si="36"/>
        <v>420</v>
      </c>
      <c r="I420" s="3" t="str">
        <f t="shared" si="37"/>
        <v>Nej</v>
      </c>
      <c r="K420" s="3" t="str">
        <f t="shared" si="33"/>
        <v>Nej</v>
      </c>
      <c r="M420" s="3" t="str">
        <f t="shared" si="34"/>
        <v>Nej</v>
      </c>
      <c r="O420" s="3" t="str">
        <f t="shared" si="35"/>
        <v>Nej</v>
      </c>
    </row>
    <row r="421" spans="1:15">
      <c r="A421" s="3">
        <f t="shared" si="36"/>
        <v>421</v>
      </c>
      <c r="I421" s="3" t="str">
        <f t="shared" si="37"/>
        <v>Nej</v>
      </c>
      <c r="K421" s="3" t="str">
        <f t="shared" si="33"/>
        <v>Nej</v>
      </c>
      <c r="M421" s="3" t="str">
        <f t="shared" si="34"/>
        <v>Nej</v>
      </c>
    </row>
    <row r="422" spans="1:15">
      <c r="A422" s="3">
        <f t="shared" si="36"/>
        <v>422</v>
      </c>
      <c r="I422" s="3" t="str">
        <f t="shared" si="37"/>
        <v>Nej</v>
      </c>
      <c r="K422" s="3" t="str">
        <f t="shared" si="33"/>
        <v>Nej</v>
      </c>
      <c r="M422" s="3" t="str">
        <f t="shared" si="34"/>
        <v>Nej</v>
      </c>
    </row>
    <row r="423" spans="1:15">
      <c r="A423" s="3">
        <f t="shared" si="36"/>
        <v>423</v>
      </c>
      <c r="I423" s="3" t="str">
        <f t="shared" si="37"/>
        <v>Nej</v>
      </c>
      <c r="K423" s="3" t="str">
        <f t="shared" si="33"/>
        <v>Nej</v>
      </c>
      <c r="M423" s="3" t="str">
        <f t="shared" si="34"/>
        <v>Nej</v>
      </c>
    </row>
    <row r="424" spans="1:15">
      <c r="A424" s="3">
        <f t="shared" si="36"/>
        <v>424</v>
      </c>
      <c r="I424" s="3" t="str">
        <f t="shared" si="37"/>
        <v>Nej</v>
      </c>
      <c r="K424" s="3" t="str">
        <f t="shared" si="33"/>
        <v>Nej</v>
      </c>
      <c r="M424" s="3" t="str">
        <f t="shared" si="34"/>
        <v>Nej</v>
      </c>
    </row>
    <row r="425" spans="1:15">
      <c r="A425" s="3">
        <f t="shared" si="36"/>
        <v>425</v>
      </c>
      <c r="I425" s="3" t="str">
        <f t="shared" si="37"/>
        <v>Nej</v>
      </c>
      <c r="K425" s="3" t="str">
        <f t="shared" si="33"/>
        <v>Nej</v>
      </c>
      <c r="M425" s="3" t="str">
        <f t="shared" si="34"/>
        <v>Nej</v>
      </c>
    </row>
    <row r="426" spans="1:15">
      <c r="A426" s="3">
        <f t="shared" si="36"/>
        <v>426</v>
      </c>
      <c r="I426" s="3" t="str">
        <f t="shared" si="37"/>
        <v>Nej</v>
      </c>
      <c r="K426" s="3" t="str">
        <f t="shared" si="33"/>
        <v>Nej</v>
      </c>
      <c r="M426" s="3" t="str">
        <f t="shared" si="34"/>
        <v>Nej</v>
      </c>
    </row>
    <row r="427" spans="1:15">
      <c r="A427" s="3">
        <f t="shared" si="36"/>
        <v>427</v>
      </c>
      <c r="I427" s="3" t="str">
        <f t="shared" si="37"/>
        <v>Nej</v>
      </c>
      <c r="K427" s="3" t="str">
        <f t="shared" si="33"/>
        <v>Nej</v>
      </c>
      <c r="M427" s="3" t="str">
        <f t="shared" si="34"/>
        <v>Nej</v>
      </c>
    </row>
    <row r="428" spans="1:15">
      <c r="A428" s="3">
        <f t="shared" si="36"/>
        <v>428</v>
      </c>
      <c r="I428" s="3" t="str">
        <f t="shared" si="37"/>
        <v>Nej</v>
      </c>
      <c r="K428" s="3" t="str">
        <f t="shared" si="33"/>
        <v>Nej</v>
      </c>
      <c r="M428" s="3" t="str">
        <f t="shared" si="34"/>
        <v>Nej</v>
      </c>
    </row>
    <row r="429" spans="1:15">
      <c r="A429" s="3">
        <f t="shared" si="36"/>
        <v>429</v>
      </c>
      <c r="I429" s="3" t="str">
        <f t="shared" si="37"/>
        <v>Nej</v>
      </c>
      <c r="K429" s="3" t="str">
        <f t="shared" si="33"/>
        <v>Nej</v>
      </c>
      <c r="M429" s="3" t="str">
        <f t="shared" si="34"/>
        <v>Nej</v>
      </c>
    </row>
    <row r="430" spans="1:15">
      <c r="A430" s="3">
        <f t="shared" si="36"/>
        <v>430</v>
      </c>
      <c r="I430" s="3" t="str">
        <f t="shared" si="37"/>
        <v>Nej</v>
      </c>
      <c r="K430" s="3" t="str">
        <f t="shared" si="33"/>
        <v>Nej</v>
      </c>
      <c r="M430" s="3" t="str">
        <f t="shared" si="34"/>
        <v>Nej</v>
      </c>
    </row>
    <row r="431" spans="1:15">
      <c r="A431" s="3">
        <f t="shared" si="36"/>
        <v>431</v>
      </c>
      <c r="I431" s="3" t="str">
        <f t="shared" si="37"/>
        <v>Nej</v>
      </c>
      <c r="K431" s="3" t="str">
        <f t="shared" si="33"/>
        <v>Nej</v>
      </c>
      <c r="M431" s="3" t="str">
        <f t="shared" si="34"/>
        <v>Nej</v>
      </c>
    </row>
    <row r="432" spans="1:15">
      <c r="A432" s="3">
        <f t="shared" si="36"/>
        <v>432</v>
      </c>
      <c r="I432" s="3" t="str">
        <f t="shared" si="37"/>
        <v>Nej</v>
      </c>
      <c r="K432" s="3" t="str">
        <f t="shared" si="33"/>
        <v>Nej</v>
      </c>
      <c r="M432" s="3" t="str">
        <f t="shared" si="34"/>
        <v>Nej</v>
      </c>
    </row>
    <row r="433" spans="1:13">
      <c r="A433" s="3">
        <f t="shared" si="36"/>
        <v>433</v>
      </c>
      <c r="I433" s="3" t="str">
        <f t="shared" si="37"/>
        <v>Nej</v>
      </c>
      <c r="K433" s="3" t="str">
        <f t="shared" si="33"/>
        <v>Nej</v>
      </c>
      <c r="M433" s="3" t="str">
        <f t="shared" si="34"/>
        <v>Nej</v>
      </c>
    </row>
    <row r="434" spans="1:13">
      <c r="A434" s="3">
        <f t="shared" si="36"/>
        <v>434</v>
      </c>
      <c r="I434" s="3" t="str">
        <f t="shared" si="37"/>
        <v>Nej</v>
      </c>
      <c r="K434" s="3" t="str">
        <f t="shared" si="33"/>
        <v>Nej</v>
      </c>
      <c r="M434" s="3" t="str">
        <f t="shared" si="34"/>
        <v>Nej</v>
      </c>
    </row>
    <row r="435" spans="1:13">
      <c r="A435" s="3">
        <f t="shared" si="36"/>
        <v>435</v>
      </c>
      <c r="I435" s="3" t="str">
        <f t="shared" si="37"/>
        <v>Nej</v>
      </c>
      <c r="K435" s="3" t="str">
        <f t="shared" si="33"/>
        <v>Nej</v>
      </c>
      <c r="M435" s="3" t="str">
        <f t="shared" si="34"/>
        <v>Nej</v>
      </c>
    </row>
    <row r="436" spans="1:13">
      <c r="A436" s="3">
        <f t="shared" si="36"/>
        <v>436</v>
      </c>
      <c r="I436" s="3" t="str">
        <f t="shared" si="37"/>
        <v>Nej</v>
      </c>
      <c r="K436" s="3" t="str">
        <f t="shared" si="33"/>
        <v>Nej</v>
      </c>
      <c r="M436" s="3" t="str">
        <f t="shared" si="34"/>
        <v>Nej</v>
      </c>
    </row>
    <row r="437" spans="1:13">
      <c r="A437" s="3">
        <f t="shared" si="36"/>
        <v>437</v>
      </c>
      <c r="I437" s="3" t="str">
        <f t="shared" si="37"/>
        <v>Nej</v>
      </c>
      <c r="K437" s="3" t="str">
        <f t="shared" si="33"/>
        <v>Nej</v>
      </c>
      <c r="M437" s="3" t="str">
        <f t="shared" si="34"/>
        <v>Nej</v>
      </c>
    </row>
    <row r="438" spans="1:13">
      <c r="A438" s="3">
        <f t="shared" si="36"/>
        <v>438</v>
      </c>
      <c r="I438" s="3" t="str">
        <f t="shared" si="37"/>
        <v>Nej</v>
      </c>
      <c r="K438" s="3" t="str">
        <f t="shared" si="33"/>
        <v>Nej</v>
      </c>
      <c r="M438" s="3" t="str">
        <f t="shared" si="34"/>
        <v>Nej</v>
      </c>
    </row>
    <row r="439" spans="1:13">
      <c r="A439" s="3">
        <f t="shared" si="36"/>
        <v>439</v>
      </c>
      <c r="I439" s="3" t="str">
        <f t="shared" si="37"/>
        <v>Nej</v>
      </c>
      <c r="K439" s="3" t="str">
        <f t="shared" si="33"/>
        <v>Nej</v>
      </c>
      <c r="M439" s="3" t="str">
        <f t="shared" si="34"/>
        <v>Nej</v>
      </c>
    </row>
    <row r="440" spans="1:13">
      <c r="A440" s="3">
        <f t="shared" si="36"/>
        <v>440</v>
      </c>
      <c r="I440" s="3" t="str">
        <f t="shared" si="37"/>
        <v>Nej</v>
      </c>
      <c r="K440" s="3" t="str">
        <f t="shared" si="33"/>
        <v>Nej</v>
      </c>
      <c r="M440" s="3" t="str">
        <f t="shared" si="34"/>
        <v>Nej</v>
      </c>
    </row>
    <row r="441" spans="1:13">
      <c r="A441" s="3">
        <f t="shared" si="36"/>
        <v>441</v>
      </c>
      <c r="I441" s="3" t="str">
        <f t="shared" si="37"/>
        <v>Nej</v>
      </c>
      <c r="K441" s="3" t="str">
        <f t="shared" si="33"/>
        <v>Nej</v>
      </c>
      <c r="M441" s="3" t="str">
        <f t="shared" si="34"/>
        <v>Nej</v>
      </c>
    </row>
    <row r="442" spans="1:13">
      <c r="A442" s="3">
        <f t="shared" si="36"/>
        <v>442</v>
      </c>
      <c r="I442" s="3" t="str">
        <f t="shared" si="37"/>
        <v>Nej</v>
      </c>
      <c r="K442" s="3" t="str">
        <f t="shared" si="33"/>
        <v>Nej</v>
      </c>
      <c r="M442" s="3" t="str">
        <f t="shared" si="34"/>
        <v>Nej</v>
      </c>
    </row>
    <row r="443" spans="1:13">
      <c r="A443" s="3">
        <f t="shared" si="36"/>
        <v>443</v>
      </c>
      <c r="I443" s="3" t="str">
        <f t="shared" si="37"/>
        <v>Nej</v>
      </c>
      <c r="K443" s="3" t="str">
        <f t="shared" si="33"/>
        <v>Nej</v>
      </c>
      <c r="M443" s="3" t="str">
        <f t="shared" si="34"/>
        <v>Nej</v>
      </c>
    </row>
    <row r="444" spans="1:13">
      <c r="A444" s="3">
        <f t="shared" si="36"/>
        <v>444</v>
      </c>
      <c r="I444" s="3" t="str">
        <f t="shared" si="37"/>
        <v>Nej</v>
      </c>
      <c r="K444" s="3" t="str">
        <f t="shared" si="33"/>
        <v>Nej</v>
      </c>
      <c r="M444" s="3" t="str">
        <f t="shared" si="34"/>
        <v>Nej</v>
      </c>
    </row>
    <row r="445" spans="1:13">
      <c r="A445" s="3">
        <f t="shared" si="36"/>
        <v>445</v>
      </c>
      <c r="I445" s="3" t="str">
        <f t="shared" si="37"/>
        <v>Nej</v>
      </c>
      <c r="K445" s="3" t="str">
        <f t="shared" si="33"/>
        <v>Nej</v>
      </c>
      <c r="M445" s="3" t="str">
        <f t="shared" si="34"/>
        <v>Nej</v>
      </c>
    </row>
    <row r="446" spans="1:13">
      <c r="A446" s="3">
        <f t="shared" si="36"/>
        <v>446</v>
      </c>
      <c r="I446" s="3" t="str">
        <f t="shared" si="37"/>
        <v>Nej</v>
      </c>
      <c r="K446" s="3" t="str">
        <f t="shared" si="33"/>
        <v>Nej</v>
      </c>
      <c r="M446" s="3" t="str">
        <f t="shared" si="34"/>
        <v>Nej</v>
      </c>
    </row>
    <row r="447" spans="1:13">
      <c r="A447" s="3">
        <f t="shared" si="36"/>
        <v>447</v>
      </c>
      <c r="I447" s="3" t="str">
        <f t="shared" si="37"/>
        <v>Nej</v>
      </c>
      <c r="K447" s="3" t="str">
        <f t="shared" si="33"/>
        <v>Nej</v>
      </c>
      <c r="M447" s="3" t="str">
        <f t="shared" si="34"/>
        <v>Nej</v>
      </c>
    </row>
    <row r="448" spans="1:13">
      <c r="A448" s="3">
        <f t="shared" si="36"/>
        <v>448</v>
      </c>
      <c r="I448" s="3" t="str">
        <f t="shared" si="37"/>
        <v>Nej</v>
      </c>
      <c r="K448" s="3" t="str">
        <f t="shared" si="33"/>
        <v>Nej</v>
      </c>
      <c r="M448" s="3" t="str">
        <f t="shared" si="34"/>
        <v>Nej</v>
      </c>
    </row>
    <row r="449" spans="1:13">
      <c r="A449" s="3">
        <f t="shared" si="36"/>
        <v>449</v>
      </c>
      <c r="I449" s="3" t="str">
        <f t="shared" si="37"/>
        <v>Nej</v>
      </c>
      <c r="K449" s="3" t="str">
        <f t="shared" si="33"/>
        <v>Nej</v>
      </c>
      <c r="M449" s="3" t="str">
        <f t="shared" si="34"/>
        <v>Nej</v>
      </c>
    </row>
    <row r="450" spans="1:13">
      <c r="A450" s="3">
        <f t="shared" si="36"/>
        <v>450</v>
      </c>
      <c r="I450" s="3" t="str">
        <f t="shared" si="37"/>
        <v>Nej</v>
      </c>
      <c r="K450" s="3" t="str">
        <f t="shared" si="33"/>
        <v>Nej</v>
      </c>
      <c r="M450" s="3" t="str">
        <f t="shared" si="34"/>
        <v>Nej</v>
      </c>
    </row>
    <row r="451" spans="1:13">
      <c r="A451" s="3">
        <f t="shared" si="36"/>
        <v>451</v>
      </c>
      <c r="I451" s="3" t="str">
        <f t="shared" si="37"/>
        <v>Nej</v>
      </c>
      <c r="K451" s="3" t="str">
        <f t="shared" ref="K451:K514" si="38">+IF(B451=J451,"Nej","JA!")</f>
        <v>Nej</v>
      </c>
      <c r="M451" s="3" t="str">
        <f t="shared" ref="M451:M514" si="39">+IF(B451=L451,"Nej","JA!")</f>
        <v>Nej</v>
      </c>
    </row>
    <row r="452" spans="1:13">
      <c r="A452" s="3">
        <f t="shared" si="36"/>
        <v>452</v>
      </c>
      <c r="I452" s="3" t="str">
        <f t="shared" si="37"/>
        <v>Nej</v>
      </c>
      <c r="K452" s="3" t="str">
        <f t="shared" si="38"/>
        <v>Nej</v>
      </c>
      <c r="M452" s="3" t="str">
        <f t="shared" si="39"/>
        <v>Nej</v>
      </c>
    </row>
    <row r="453" spans="1:13">
      <c r="A453" s="3">
        <f t="shared" si="36"/>
        <v>453</v>
      </c>
      <c r="I453" s="3" t="str">
        <f t="shared" si="37"/>
        <v>Nej</v>
      </c>
      <c r="K453" s="3" t="str">
        <f t="shared" si="38"/>
        <v>Nej</v>
      </c>
      <c r="M453" s="3" t="str">
        <f t="shared" si="39"/>
        <v>Nej</v>
      </c>
    </row>
    <row r="454" spans="1:13">
      <c r="A454" s="3">
        <f t="shared" ref="A454:A517" si="40">ROW(B454)</f>
        <v>454</v>
      </c>
      <c r="I454" s="3" t="str">
        <f t="shared" si="37"/>
        <v>Nej</v>
      </c>
      <c r="K454" s="3" t="str">
        <f t="shared" si="38"/>
        <v>Nej</v>
      </c>
      <c r="M454" s="3" t="str">
        <f t="shared" si="39"/>
        <v>Nej</v>
      </c>
    </row>
    <row r="455" spans="1:13">
      <c r="A455" s="3">
        <f t="shared" si="40"/>
        <v>455</v>
      </c>
      <c r="I455" s="3" t="str">
        <f t="shared" si="37"/>
        <v>Nej</v>
      </c>
      <c r="K455" s="3" t="str">
        <f t="shared" si="38"/>
        <v>Nej</v>
      </c>
      <c r="M455" s="3" t="str">
        <f t="shared" si="39"/>
        <v>Nej</v>
      </c>
    </row>
    <row r="456" spans="1:13">
      <c r="A456" s="3">
        <f t="shared" si="40"/>
        <v>456</v>
      </c>
      <c r="I456" s="3" t="str">
        <f t="shared" si="37"/>
        <v>Nej</v>
      </c>
      <c r="K456" s="3" t="str">
        <f t="shared" si="38"/>
        <v>Nej</v>
      </c>
      <c r="M456" s="3" t="str">
        <f t="shared" si="39"/>
        <v>Nej</v>
      </c>
    </row>
    <row r="457" spans="1:13">
      <c r="A457" s="3">
        <f t="shared" si="40"/>
        <v>457</v>
      </c>
      <c r="I457" s="3" t="str">
        <f t="shared" si="37"/>
        <v>Nej</v>
      </c>
      <c r="K457" s="3" t="str">
        <f t="shared" si="38"/>
        <v>Nej</v>
      </c>
      <c r="M457" s="3" t="str">
        <f t="shared" si="39"/>
        <v>Nej</v>
      </c>
    </row>
    <row r="458" spans="1:13">
      <c r="A458" s="3">
        <f t="shared" si="40"/>
        <v>458</v>
      </c>
      <c r="I458" s="3" t="str">
        <f t="shared" si="37"/>
        <v>Nej</v>
      </c>
      <c r="K458" s="3" t="str">
        <f t="shared" si="38"/>
        <v>Nej</v>
      </c>
      <c r="M458" s="3" t="str">
        <f t="shared" si="39"/>
        <v>Nej</v>
      </c>
    </row>
    <row r="459" spans="1:13">
      <c r="A459" s="3">
        <f t="shared" si="40"/>
        <v>459</v>
      </c>
      <c r="I459" s="3" t="str">
        <f t="shared" si="37"/>
        <v>Nej</v>
      </c>
      <c r="K459" s="3" t="str">
        <f t="shared" si="38"/>
        <v>Nej</v>
      </c>
      <c r="M459" s="3" t="str">
        <f t="shared" si="39"/>
        <v>Nej</v>
      </c>
    </row>
    <row r="460" spans="1:13">
      <c r="A460" s="3">
        <f t="shared" si="40"/>
        <v>460</v>
      </c>
      <c r="I460" s="3" t="str">
        <f t="shared" si="37"/>
        <v>Nej</v>
      </c>
      <c r="K460" s="3" t="str">
        <f t="shared" si="38"/>
        <v>Nej</v>
      </c>
      <c r="M460" s="3" t="str">
        <f t="shared" si="39"/>
        <v>Nej</v>
      </c>
    </row>
    <row r="461" spans="1:13">
      <c r="A461" s="3">
        <f t="shared" si="40"/>
        <v>461</v>
      </c>
      <c r="I461" s="3" t="str">
        <f t="shared" si="37"/>
        <v>Nej</v>
      </c>
      <c r="K461" s="3" t="str">
        <f t="shared" si="38"/>
        <v>Nej</v>
      </c>
      <c r="M461" s="3" t="str">
        <f t="shared" si="39"/>
        <v>Nej</v>
      </c>
    </row>
    <row r="462" spans="1:13">
      <c r="A462" s="3">
        <f t="shared" si="40"/>
        <v>462</v>
      </c>
      <c r="I462" s="3" t="str">
        <f t="shared" si="37"/>
        <v>Nej</v>
      </c>
      <c r="K462" s="3" t="str">
        <f t="shared" si="38"/>
        <v>Nej</v>
      </c>
      <c r="M462" s="3" t="str">
        <f t="shared" si="39"/>
        <v>Nej</v>
      </c>
    </row>
    <row r="463" spans="1:13">
      <c r="A463" s="3">
        <f t="shared" si="40"/>
        <v>463</v>
      </c>
      <c r="I463" s="3" t="str">
        <f t="shared" si="37"/>
        <v>Nej</v>
      </c>
      <c r="K463" s="3" t="str">
        <f t="shared" si="38"/>
        <v>Nej</v>
      </c>
      <c r="M463" s="3" t="str">
        <f t="shared" si="39"/>
        <v>Nej</v>
      </c>
    </row>
    <row r="464" spans="1:13">
      <c r="A464" s="3">
        <f t="shared" si="40"/>
        <v>464</v>
      </c>
      <c r="I464" s="3" t="str">
        <f t="shared" si="37"/>
        <v>Nej</v>
      </c>
      <c r="K464" s="3" t="str">
        <f t="shared" si="38"/>
        <v>Nej</v>
      </c>
      <c r="M464" s="3" t="str">
        <f t="shared" si="39"/>
        <v>Nej</v>
      </c>
    </row>
    <row r="465" spans="1:13">
      <c r="A465" s="3">
        <f t="shared" si="40"/>
        <v>465</v>
      </c>
      <c r="I465" s="3" t="str">
        <f t="shared" si="37"/>
        <v>Nej</v>
      </c>
      <c r="K465" s="3" t="str">
        <f t="shared" si="38"/>
        <v>Nej</v>
      </c>
      <c r="M465" s="3" t="str">
        <f t="shared" si="39"/>
        <v>Nej</v>
      </c>
    </row>
    <row r="466" spans="1:13">
      <c r="A466" s="3">
        <f t="shared" si="40"/>
        <v>466</v>
      </c>
      <c r="I466" s="3" t="str">
        <f t="shared" si="37"/>
        <v>Nej</v>
      </c>
      <c r="K466" s="3" t="str">
        <f t="shared" si="38"/>
        <v>Nej</v>
      </c>
      <c r="M466" s="3" t="str">
        <f t="shared" si="39"/>
        <v>Nej</v>
      </c>
    </row>
    <row r="467" spans="1:13">
      <c r="A467" s="3">
        <f t="shared" si="40"/>
        <v>467</v>
      </c>
      <c r="I467" s="3" t="str">
        <f t="shared" si="37"/>
        <v>Nej</v>
      </c>
      <c r="K467" s="3" t="str">
        <f t="shared" si="38"/>
        <v>Nej</v>
      </c>
      <c r="M467" s="3" t="str">
        <f t="shared" si="39"/>
        <v>Nej</v>
      </c>
    </row>
    <row r="468" spans="1:13">
      <c r="A468" s="3">
        <f t="shared" si="40"/>
        <v>468</v>
      </c>
      <c r="I468" s="3" t="str">
        <f t="shared" si="37"/>
        <v>Nej</v>
      </c>
      <c r="K468" s="3" t="str">
        <f t="shared" si="38"/>
        <v>Nej</v>
      </c>
      <c r="M468" s="3" t="str">
        <f t="shared" si="39"/>
        <v>Nej</v>
      </c>
    </row>
    <row r="469" spans="1:13">
      <c r="A469" s="3">
        <f t="shared" si="40"/>
        <v>469</v>
      </c>
      <c r="I469" s="3" t="str">
        <f t="shared" si="37"/>
        <v>Nej</v>
      </c>
      <c r="K469" s="3" t="str">
        <f t="shared" si="38"/>
        <v>Nej</v>
      </c>
      <c r="M469" s="3" t="str">
        <f t="shared" si="39"/>
        <v>Nej</v>
      </c>
    </row>
    <row r="470" spans="1:13">
      <c r="A470" s="3">
        <f t="shared" si="40"/>
        <v>470</v>
      </c>
      <c r="I470" s="3" t="str">
        <f t="shared" si="37"/>
        <v>Nej</v>
      </c>
      <c r="K470" s="3" t="str">
        <f t="shared" si="38"/>
        <v>Nej</v>
      </c>
      <c r="M470" s="3" t="str">
        <f t="shared" si="39"/>
        <v>Nej</v>
      </c>
    </row>
    <row r="471" spans="1:13">
      <c r="A471" s="3">
        <f t="shared" si="40"/>
        <v>471</v>
      </c>
      <c r="I471" s="3" t="str">
        <f t="shared" si="37"/>
        <v>Nej</v>
      </c>
      <c r="K471" s="3" t="str">
        <f t="shared" si="38"/>
        <v>Nej</v>
      </c>
      <c r="M471" s="3" t="str">
        <f t="shared" si="39"/>
        <v>Nej</v>
      </c>
    </row>
    <row r="472" spans="1:13">
      <c r="A472" s="3">
        <f t="shared" si="40"/>
        <v>472</v>
      </c>
      <c r="I472" s="3" t="str">
        <f t="shared" si="37"/>
        <v>Nej</v>
      </c>
      <c r="K472" s="3" t="str">
        <f t="shared" si="38"/>
        <v>Nej</v>
      </c>
      <c r="M472" s="3" t="str">
        <f t="shared" si="39"/>
        <v>Nej</v>
      </c>
    </row>
    <row r="473" spans="1:13">
      <c r="A473" s="3">
        <f t="shared" si="40"/>
        <v>473</v>
      </c>
      <c r="I473" s="3" t="str">
        <f t="shared" si="37"/>
        <v>Nej</v>
      </c>
      <c r="K473" s="3" t="str">
        <f t="shared" si="38"/>
        <v>Nej</v>
      </c>
      <c r="M473" s="3" t="str">
        <f t="shared" si="39"/>
        <v>Nej</v>
      </c>
    </row>
    <row r="474" spans="1:13">
      <c r="A474" s="3">
        <f t="shared" si="40"/>
        <v>474</v>
      </c>
      <c r="I474" s="3" t="str">
        <f t="shared" si="37"/>
        <v>Nej</v>
      </c>
      <c r="K474" s="3" t="str">
        <f t="shared" si="38"/>
        <v>Nej</v>
      </c>
      <c r="M474" s="3" t="str">
        <f t="shared" si="39"/>
        <v>Nej</v>
      </c>
    </row>
    <row r="475" spans="1:13">
      <c r="A475" s="3">
        <f t="shared" si="40"/>
        <v>475</v>
      </c>
      <c r="I475" s="3" t="str">
        <f t="shared" si="37"/>
        <v>Nej</v>
      </c>
      <c r="K475" s="3" t="str">
        <f t="shared" si="38"/>
        <v>Nej</v>
      </c>
      <c r="M475" s="3" t="str">
        <f t="shared" si="39"/>
        <v>Nej</v>
      </c>
    </row>
    <row r="476" spans="1:13">
      <c r="A476" s="3">
        <f t="shared" si="40"/>
        <v>476</v>
      </c>
      <c r="I476" s="3" t="str">
        <f t="shared" si="37"/>
        <v>Nej</v>
      </c>
      <c r="K476" s="3" t="str">
        <f t="shared" si="38"/>
        <v>Nej</v>
      </c>
      <c r="M476" s="3" t="str">
        <f t="shared" si="39"/>
        <v>Nej</v>
      </c>
    </row>
    <row r="477" spans="1:13">
      <c r="A477" s="3">
        <f t="shared" si="40"/>
        <v>477</v>
      </c>
      <c r="I477" s="3" t="str">
        <f t="shared" si="37"/>
        <v>Nej</v>
      </c>
      <c r="K477" s="3" t="str">
        <f t="shared" si="38"/>
        <v>Nej</v>
      </c>
      <c r="M477" s="3" t="str">
        <f t="shared" si="39"/>
        <v>Nej</v>
      </c>
    </row>
    <row r="478" spans="1:13">
      <c r="A478" s="3">
        <f t="shared" si="40"/>
        <v>478</v>
      </c>
      <c r="I478" s="3" t="str">
        <f t="shared" si="37"/>
        <v>Nej</v>
      </c>
      <c r="K478" s="3" t="str">
        <f t="shared" si="38"/>
        <v>Nej</v>
      </c>
      <c r="M478" s="3" t="str">
        <f t="shared" si="39"/>
        <v>Nej</v>
      </c>
    </row>
    <row r="479" spans="1:13">
      <c r="A479" s="3">
        <f t="shared" si="40"/>
        <v>479</v>
      </c>
      <c r="I479" s="3" t="str">
        <f t="shared" si="37"/>
        <v>Nej</v>
      </c>
      <c r="K479" s="3" t="str">
        <f t="shared" si="38"/>
        <v>Nej</v>
      </c>
      <c r="M479" s="3" t="str">
        <f t="shared" si="39"/>
        <v>Nej</v>
      </c>
    </row>
    <row r="480" spans="1:13">
      <c r="A480" s="3">
        <f t="shared" si="40"/>
        <v>480</v>
      </c>
      <c r="I480" s="3" t="str">
        <f t="shared" si="37"/>
        <v>Nej</v>
      </c>
      <c r="K480" s="3" t="str">
        <f t="shared" si="38"/>
        <v>Nej</v>
      </c>
      <c r="M480" s="3" t="str">
        <f t="shared" si="39"/>
        <v>Nej</v>
      </c>
    </row>
    <row r="481" spans="1:13">
      <c r="A481" s="3">
        <f t="shared" si="40"/>
        <v>481</v>
      </c>
      <c r="I481" s="3" t="str">
        <f t="shared" si="37"/>
        <v>Nej</v>
      </c>
      <c r="K481" s="3" t="str">
        <f t="shared" si="38"/>
        <v>Nej</v>
      </c>
      <c r="M481" s="3" t="str">
        <f t="shared" si="39"/>
        <v>Nej</v>
      </c>
    </row>
    <row r="482" spans="1:13">
      <c r="A482" s="3">
        <f t="shared" si="40"/>
        <v>482</v>
      </c>
      <c r="I482" s="3" t="str">
        <f t="shared" ref="I482:I487" si="41">+IF(B482=H482,"Nej","JA!")</f>
        <v>Nej</v>
      </c>
      <c r="K482" s="3" t="str">
        <f t="shared" si="38"/>
        <v>Nej</v>
      </c>
      <c r="M482" s="3" t="str">
        <f t="shared" si="39"/>
        <v>Nej</v>
      </c>
    </row>
    <row r="483" spans="1:13">
      <c r="A483" s="3">
        <f t="shared" si="40"/>
        <v>483</v>
      </c>
      <c r="I483" s="3" t="str">
        <f t="shared" si="41"/>
        <v>Nej</v>
      </c>
      <c r="K483" s="3" t="str">
        <f t="shared" si="38"/>
        <v>Nej</v>
      </c>
      <c r="M483" s="3" t="str">
        <f t="shared" si="39"/>
        <v>Nej</v>
      </c>
    </row>
    <row r="484" spans="1:13">
      <c r="A484" s="3">
        <f t="shared" si="40"/>
        <v>484</v>
      </c>
      <c r="I484" s="3" t="str">
        <f t="shared" si="41"/>
        <v>Nej</v>
      </c>
      <c r="K484" s="3" t="str">
        <f t="shared" si="38"/>
        <v>Nej</v>
      </c>
      <c r="M484" s="3" t="str">
        <f t="shared" si="39"/>
        <v>Nej</v>
      </c>
    </row>
    <row r="485" spans="1:13">
      <c r="A485" s="3">
        <f t="shared" si="40"/>
        <v>485</v>
      </c>
      <c r="I485" s="3" t="str">
        <f t="shared" si="41"/>
        <v>Nej</v>
      </c>
      <c r="K485" s="3" t="str">
        <f t="shared" si="38"/>
        <v>Nej</v>
      </c>
      <c r="M485" s="3" t="str">
        <f t="shared" si="39"/>
        <v>Nej</v>
      </c>
    </row>
    <row r="486" spans="1:13">
      <c r="A486" s="3">
        <f t="shared" si="40"/>
        <v>486</v>
      </c>
      <c r="I486" s="3" t="str">
        <f t="shared" si="41"/>
        <v>Nej</v>
      </c>
      <c r="K486" s="3" t="str">
        <f t="shared" si="38"/>
        <v>Nej</v>
      </c>
      <c r="M486" s="3" t="str">
        <f t="shared" si="39"/>
        <v>Nej</v>
      </c>
    </row>
    <row r="487" spans="1:13">
      <c r="A487" s="3">
        <f t="shared" si="40"/>
        <v>487</v>
      </c>
      <c r="I487" s="3" t="str">
        <f t="shared" si="41"/>
        <v>Nej</v>
      </c>
      <c r="K487" s="3" t="str">
        <f t="shared" si="38"/>
        <v>Nej</v>
      </c>
      <c r="M487" s="3" t="str">
        <f t="shared" si="39"/>
        <v>Nej</v>
      </c>
    </row>
    <row r="488" spans="1:13">
      <c r="A488" s="3">
        <f t="shared" si="40"/>
        <v>488</v>
      </c>
      <c r="K488" s="3" t="str">
        <f t="shared" si="38"/>
        <v>Nej</v>
      </c>
      <c r="M488" s="3" t="str">
        <f t="shared" si="39"/>
        <v>Nej</v>
      </c>
    </row>
    <row r="489" spans="1:13">
      <c r="A489" s="3">
        <f t="shared" si="40"/>
        <v>489</v>
      </c>
      <c r="K489" s="3" t="str">
        <f t="shared" si="38"/>
        <v>Nej</v>
      </c>
      <c r="M489" s="3" t="str">
        <f t="shared" si="39"/>
        <v>Nej</v>
      </c>
    </row>
    <row r="490" spans="1:13">
      <c r="A490" s="3">
        <f t="shared" si="40"/>
        <v>490</v>
      </c>
      <c r="K490" s="3" t="str">
        <f t="shared" si="38"/>
        <v>Nej</v>
      </c>
      <c r="M490" s="3" t="str">
        <f t="shared" si="39"/>
        <v>Nej</v>
      </c>
    </row>
    <row r="491" spans="1:13">
      <c r="A491" s="3">
        <f t="shared" si="40"/>
        <v>491</v>
      </c>
      <c r="K491" s="3" t="str">
        <f t="shared" si="38"/>
        <v>Nej</v>
      </c>
      <c r="M491" s="3" t="str">
        <f t="shared" si="39"/>
        <v>Nej</v>
      </c>
    </row>
    <row r="492" spans="1:13">
      <c r="A492" s="3">
        <f t="shared" si="40"/>
        <v>492</v>
      </c>
      <c r="K492" s="3" t="str">
        <f t="shared" si="38"/>
        <v>Nej</v>
      </c>
      <c r="M492" s="3" t="str">
        <f t="shared" si="39"/>
        <v>Nej</v>
      </c>
    </row>
    <row r="493" spans="1:13">
      <c r="A493" s="3">
        <f t="shared" si="40"/>
        <v>493</v>
      </c>
      <c r="K493" s="3" t="str">
        <f t="shared" si="38"/>
        <v>Nej</v>
      </c>
      <c r="M493" s="3" t="str">
        <f t="shared" si="39"/>
        <v>Nej</v>
      </c>
    </row>
    <row r="494" spans="1:13">
      <c r="A494" s="3">
        <f t="shared" si="40"/>
        <v>494</v>
      </c>
      <c r="K494" s="3" t="str">
        <f t="shared" si="38"/>
        <v>Nej</v>
      </c>
      <c r="M494" s="3" t="str">
        <f t="shared" si="39"/>
        <v>Nej</v>
      </c>
    </row>
    <row r="495" spans="1:13">
      <c r="A495" s="3">
        <f t="shared" si="40"/>
        <v>495</v>
      </c>
      <c r="K495" s="3" t="str">
        <f t="shared" si="38"/>
        <v>Nej</v>
      </c>
      <c r="M495" s="3" t="str">
        <f t="shared" si="39"/>
        <v>Nej</v>
      </c>
    </row>
    <row r="496" spans="1:13">
      <c r="A496" s="3">
        <f t="shared" si="40"/>
        <v>496</v>
      </c>
      <c r="K496" s="3" t="str">
        <f t="shared" si="38"/>
        <v>Nej</v>
      </c>
      <c r="M496" s="3" t="str">
        <f t="shared" si="39"/>
        <v>Nej</v>
      </c>
    </row>
    <row r="497" spans="1:13">
      <c r="A497" s="3">
        <f t="shared" si="40"/>
        <v>497</v>
      </c>
      <c r="K497" s="3" t="str">
        <f t="shared" si="38"/>
        <v>Nej</v>
      </c>
      <c r="M497" s="3" t="str">
        <f t="shared" si="39"/>
        <v>Nej</v>
      </c>
    </row>
    <row r="498" spans="1:13">
      <c r="A498" s="3">
        <f t="shared" si="40"/>
        <v>498</v>
      </c>
      <c r="K498" s="3" t="str">
        <f t="shared" si="38"/>
        <v>Nej</v>
      </c>
      <c r="M498" s="3" t="str">
        <f t="shared" si="39"/>
        <v>Nej</v>
      </c>
    </row>
    <row r="499" spans="1:13">
      <c r="A499" s="3">
        <f t="shared" si="40"/>
        <v>499</v>
      </c>
      <c r="K499" s="3" t="str">
        <f t="shared" si="38"/>
        <v>Nej</v>
      </c>
      <c r="M499" s="3" t="str">
        <f t="shared" si="39"/>
        <v>Nej</v>
      </c>
    </row>
    <row r="500" spans="1:13">
      <c r="A500" s="3">
        <f t="shared" si="40"/>
        <v>500</v>
      </c>
      <c r="K500" s="3" t="str">
        <f t="shared" si="38"/>
        <v>Nej</v>
      </c>
      <c r="M500" s="3" t="str">
        <f t="shared" si="39"/>
        <v>Nej</v>
      </c>
    </row>
    <row r="501" spans="1:13">
      <c r="A501" s="3">
        <f t="shared" si="40"/>
        <v>501</v>
      </c>
      <c r="K501" s="3" t="str">
        <f t="shared" si="38"/>
        <v>Nej</v>
      </c>
      <c r="M501" s="3" t="str">
        <f t="shared" si="39"/>
        <v>Nej</v>
      </c>
    </row>
    <row r="502" spans="1:13">
      <c r="A502" s="3">
        <f t="shared" si="40"/>
        <v>502</v>
      </c>
      <c r="K502" s="3" t="str">
        <f t="shared" si="38"/>
        <v>Nej</v>
      </c>
      <c r="M502" s="3" t="str">
        <f t="shared" si="39"/>
        <v>Nej</v>
      </c>
    </row>
    <row r="503" spans="1:13">
      <c r="A503" s="3">
        <f t="shared" si="40"/>
        <v>503</v>
      </c>
      <c r="K503" s="3" t="str">
        <f t="shared" si="38"/>
        <v>Nej</v>
      </c>
      <c r="M503" s="3" t="str">
        <f t="shared" si="39"/>
        <v>Nej</v>
      </c>
    </row>
    <row r="504" spans="1:13">
      <c r="A504" s="3">
        <f t="shared" si="40"/>
        <v>504</v>
      </c>
      <c r="K504" s="3" t="str">
        <f t="shared" si="38"/>
        <v>Nej</v>
      </c>
      <c r="M504" s="3" t="str">
        <f t="shared" si="39"/>
        <v>Nej</v>
      </c>
    </row>
    <row r="505" spans="1:13">
      <c r="A505" s="3">
        <f t="shared" si="40"/>
        <v>505</v>
      </c>
      <c r="K505" s="3" t="str">
        <f t="shared" si="38"/>
        <v>Nej</v>
      </c>
      <c r="M505" s="3" t="str">
        <f t="shared" si="39"/>
        <v>Nej</v>
      </c>
    </row>
    <row r="506" spans="1:13">
      <c r="A506" s="3">
        <f t="shared" si="40"/>
        <v>506</v>
      </c>
      <c r="K506" s="3" t="str">
        <f t="shared" si="38"/>
        <v>Nej</v>
      </c>
      <c r="M506" s="3" t="str">
        <f t="shared" si="39"/>
        <v>Nej</v>
      </c>
    </row>
    <row r="507" spans="1:13">
      <c r="A507" s="3">
        <f t="shared" si="40"/>
        <v>507</v>
      </c>
      <c r="K507" s="3" t="str">
        <f t="shared" si="38"/>
        <v>Nej</v>
      </c>
      <c r="M507" s="3" t="str">
        <f t="shared" si="39"/>
        <v>Nej</v>
      </c>
    </row>
    <row r="508" spans="1:13">
      <c r="A508" s="3">
        <f t="shared" si="40"/>
        <v>508</v>
      </c>
      <c r="K508" s="3" t="str">
        <f t="shared" si="38"/>
        <v>Nej</v>
      </c>
      <c r="M508" s="3" t="str">
        <f t="shared" si="39"/>
        <v>Nej</v>
      </c>
    </row>
    <row r="509" spans="1:13">
      <c r="A509" s="3">
        <f t="shared" si="40"/>
        <v>509</v>
      </c>
      <c r="K509" s="3" t="str">
        <f t="shared" si="38"/>
        <v>Nej</v>
      </c>
      <c r="M509" s="3" t="str">
        <f t="shared" si="39"/>
        <v>Nej</v>
      </c>
    </row>
    <row r="510" spans="1:13">
      <c r="A510" s="3">
        <f t="shared" si="40"/>
        <v>510</v>
      </c>
      <c r="K510" s="3" t="str">
        <f t="shared" si="38"/>
        <v>Nej</v>
      </c>
      <c r="M510" s="3" t="str">
        <f t="shared" si="39"/>
        <v>Nej</v>
      </c>
    </row>
    <row r="511" spans="1:13">
      <c r="A511" s="3">
        <f t="shared" si="40"/>
        <v>511</v>
      </c>
      <c r="K511" s="3" t="str">
        <f t="shared" si="38"/>
        <v>Nej</v>
      </c>
      <c r="M511" s="3" t="str">
        <f t="shared" si="39"/>
        <v>Nej</v>
      </c>
    </row>
    <row r="512" spans="1:13">
      <c r="A512" s="3">
        <f t="shared" si="40"/>
        <v>512</v>
      </c>
      <c r="K512" s="3" t="str">
        <f t="shared" si="38"/>
        <v>Nej</v>
      </c>
      <c r="M512" s="3" t="str">
        <f t="shared" si="39"/>
        <v>Nej</v>
      </c>
    </row>
    <row r="513" spans="1:13">
      <c r="A513" s="3">
        <f t="shared" si="40"/>
        <v>513</v>
      </c>
      <c r="K513" s="3" t="str">
        <f t="shared" si="38"/>
        <v>Nej</v>
      </c>
      <c r="M513" s="3" t="str">
        <f t="shared" si="39"/>
        <v>Nej</v>
      </c>
    </row>
    <row r="514" spans="1:13">
      <c r="A514" s="3">
        <f t="shared" si="40"/>
        <v>514</v>
      </c>
      <c r="K514" s="3" t="str">
        <f t="shared" si="38"/>
        <v>Nej</v>
      </c>
      <c r="M514" s="3" t="str">
        <f t="shared" si="39"/>
        <v>Nej</v>
      </c>
    </row>
    <row r="515" spans="1:13">
      <c r="A515" s="3">
        <f t="shared" si="40"/>
        <v>515</v>
      </c>
      <c r="K515" s="3" t="str">
        <f t="shared" ref="K515:K578" si="42">+IF(B515=J515,"Nej","JA!")</f>
        <v>Nej</v>
      </c>
      <c r="M515" s="3" t="str">
        <f t="shared" ref="M515:M578" si="43">+IF(B515=L515,"Nej","JA!")</f>
        <v>Nej</v>
      </c>
    </row>
    <row r="516" spans="1:13">
      <c r="A516" s="3">
        <f t="shared" si="40"/>
        <v>516</v>
      </c>
      <c r="K516" s="3" t="str">
        <f t="shared" si="42"/>
        <v>Nej</v>
      </c>
      <c r="M516" s="3" t="str">
        <f t="shared" si="43"/>
        <v>Nej</v>
      </c>
    </row>
    <row r="517" spans="1:13">
      <c r="A517" s="3">
        <f t="shared" si="40"/>
        <v>517</v>
      </c>
      <c r="K517" s="3" t="str">
        <f t="shared" si="42"/>
        <v>Nej</v>
      </c>
      <c r="M517" s="3" t="str">
        <f t="shared" si="43"/>
        <v>Nej</v>
      </c>
    </row>
    <row r="518" spans="1:13">
      <c r="A518" s="3">
        <f t="shared" ref="A518:A581" si="44">ROW(B518)</f>
        <v>518</v>
      </c>
      <c r="K518" s="3" t="str">
        <f t="shared" si="42"/>
        <v>Nej</v>
      </c>
      <c r="M518" s="3" t="str">
        <f t="shared" si="43"/>
        <v>Nej</v>
      </c>
    </row>
    <row r="519" spans="1:13">
      <c r="A519" s="3">
        <f t="shared" si="44"/>
        <v>519</v>
      </c>
      <c r="K519" s="3" t="str">
        <f t="shared" si="42"/>
        <v>Nej</v>
      </c>
      <c r="M519" s="3" t="str">
        <f t="shared" si="43"/>
        <v>Nej</v>
      </c>
    </row>
    <row r="520" spans="1:13">
      <c r="A520" s="3">
        <f t="shared" si="44"/>
        <v>520</v>
      </c>
      <c r="K520" s="3" t="str">
        <f t="shared" si="42"/>
        <v>Nej</v>
      </c>
      <c r="M520" s="3" t="str">
        <f t="shared" si="43"/>
        <v>Nej</v>
      </c>
    </row>
    <row r="521" spans="1:13">
      <c r="A521" s="3">
        <f t="shared" si="44"/>
        <v>521</v>
      </c>
      <c r="K521" s="3" t="str">
        <f t="shared" si="42"/>
        <v>Nej</v>
      </c>
      <c r="M521" s="3" t="str">
        <f t="shared" si="43"/>
        <v>Nej</v>
      </c>
    </row>
    <row r="522" spans="1:13">
      <c r="A522" s="3">
        <f t="shared" si="44"/>
        <v>522</v>
      </c>
      <c r="K522" s="3" t="str">
        <f t="shared" si="42"/>
        <v>Nej</v>
      </c>
      <c r="M522" s="3" t="str">
        <f t="shared" si="43"/>
        <v>Nej</v>
      </c>
    </row>
    <row r="523" spans="1:13">
      <c r="A523" s="3">
        <f t="shared" si="44"/>
        <v>523</v>
      </c>
      <c r="K523" s="3" t="str">
        <f t="shared" si="42"/>
        <v>Nej</v>
      </c>
      <c r="M523" s="3" t="str">
        <f t="shared" si="43"/>
        <v>Nej</v>
      </c>
    </row>
    <row r="524" spans="1:13">
      <c r="A524" s="3">
        <f t="shared" si="44"/>
        <v>524</v>
      </c>
      <c r="K524" s="3" t="str">
        <f t="shared" si="42"/>
        <v>Nej</v>
      </c>
      <c r="M524" s="3" t="str">
        <f t="shared" si="43"/>
        <v>Nej</v>
      </c>
    </row>
    <row r="525" spans="1:13">
      <c r="A525" s="3">
        <f t="shared" si="44"/>
        <v>525</v>
      </c>
      <c r="K525" s="3" t="str">
        <f t="shared" si="42"/>
        <v>Nej</v>
      </c>
      <c r="M525" s="3" t="str">
        <f t="shared" si="43"/>
        <v>Nej</v>
      </c>
    </row>
    <row r="526" spans="1:13">
      <c r="A526" s="3">
        <f t="shared" si="44"/>
        <v>526</v>
      </c>
      <c r="K526" s="3" t="str">
        <f t="shared" si="42"/>
        <v>Nej</v>
      </c>
      <c r="M526" s="3" t="str">
        <f t="shared" si="43"/>
        <v>Nej</v>
      </c>
    </row>
    <row r="527" spans="1:13">
      <c r="A527" s="3">
        <f t="shared" si="44"/>
        <v>527</v>
      </c>
      <c r="K527" s="3" t="str">
        <f t="shared" si="42"/>
        <v>Nej</v>
      </c>
      <c r="M527" s="3" t="str">
        <f t="shared" si="43"/>
        <v>Nej</v>
      </c>
    </row>
    <row r="528" spans="1:13">
      <c r="A528" s="3">
        <f t="shared" si="44"/>
        <v>528</v>
      </c>
      <c r="K528" s="3" t="str">
        <f t="shared" si="42"/>
        <v>Nej</v>
      </c>
      <c r="M528" s="3" t="str">
        <f t="shared" si="43"/>
        <v>Nej</v>
      </c>
    </row>
    <row r="529" spans="1:13">
      <c r="A529" s="3">
        <f t="shared" si="44"/>
        <v>529</v>
      </c>
      <c r="K529" s="3" t="str">
        <f t="shared" si="42"/>
        <v>Nej</v>
      </c>
      <c r="M529" s="3" t="str">
        <f t="shared" si="43"/>
        <v>Nej</v>
      </c>
    </row>
    <row r="530" spans="1:13">
      <c r="A530" s="3">
        <f t="shared" si="44"/>
        <v>530</v>
      </c>
      <c r="K530" s="3" t="str">
        <f t="shared" si="42"/>
        <v>Nej</v>
      </c>
      <c r="M530" s="3" t="str">
        <f t="shared" si="43"/>
        <v>Nej</v>
      </c>
    </row>
    <row r="531" spans="1:13">
      <c r="A531" s="3">
        <f t="shared" si="44"/>
        <v>531</v>
      </c>
      <c r="K531" s="3" t="str">
        <f t="shared" si="42"/>
        <v>Nej</v>
      </c>
      <c r="M531" s="3" t="str">
        <f t="shared" si="43"/>
        <v>Nej</v>
      </c>
    </row>
    <row r="532" spans="1:13">
      <c r="A532" s="3">
        <f t="shared" si="44"/>
        <v>532</v>
      </c>
      <c r="K532" s="3" t="str">
        <f t="shared" si="42"/>
        <v>Nej</v>
      </c>
      <c r="M532" s="3" t="str">
        <f t="shared" si="43"/>
        <v>Nej</v>
      </c>
    </row>
    <row r="533" spans="1:13">
      <c r="A533" s="3">
        <f t="shared" si="44"/>
        <v>533</v>
      </c>
      <c r="K533" s="3" t="str">
        <f t="shared" si="42"/>
        <v>Nej</v>
      </c>
      <c r="M533" s="3" t="str">
        <f t="shared" si="43"/>
        <v>Nej</v>
      </c>
    </row>
    <row r="534" spans="1:13">
      <c r="A534" s="3">
        <f t="shared" si="44"/>
        <v>534</v>
      </c>
      <c r="K534" s="3" t="str">
        <f t="shared" si="42"/>
        <v>Nej</v>
      </c>
      <c r="M534" s="3" t="str">
        <f t="shared" si="43"/>
        <v>Nej</v>
      </c>
    </row>
    <row r="535" spans="1:13">
      <c r="A535" s="3">
        <f t="shared" si="44"/>
        <v>535</v>
      </c>
      <c r="K535" s="3" t="str">
        <f t="shared" si="42"/>
        <v>Nej</v>
      </c>
      <c r="M535" s="3" t="str">
        <f t="shared" si="43"/>
        <v>Nej</v>
      </c>
    </row>
    <row r="536" spans="1:13">
      <c r="A536" s="3">
        <f t="shared" si="44"/>
        <v>536</v>
      </c>
      <c r="K536" s="3" t="str">
        <f t="shared" si="42"/>
        <v>Nej</v>
      </c>
      <c r="M536" s="3" t="str">
        <f t="shared" si="43"/>
        <v>Nej</v>
      </c>
    </row>
    <row r="537" spans="1:13">
      <c r="A537" s="3">
        <f t="shared" si="44"/>
        <v>537</v>
      </c>
      <c r="K537" s="3" t="str">
        <f t="shared" si="42"/>
        <v>Nej</v>
      </c>
      <c r="M537" s="3" t="str">
        <f t="shared" si="43"/>
        <v>Nej</v>
      </c>
    </row>
    <row r="538" spans="1:13">
      <c r="A538" s="3">
        <f t="shared" si="44"/>
        <v>538</v>
      </c>
      <c r="K538" s="3" t="str">
        <f t="shared" si="42"/>
        <v>Nej</v>
      </c>
      <c r="M538" s="3" t="str">
        <f t="shared" si="43"/>
        <v>Nej</v>
      </c>
    </row>
    <row r="539" spans="1:13">
      <c r="A539" s="3">
        <f t="shared" si="44"/>
        <v>539</v>
      </c>
      <c r="K539" s="3" t="str">
        <f t="shared" si="42"/>
        <v>Nej</v>
      </c>
      <c r="M539" s="3" t="str">
        <f t="shared" si="43"/>
        <v>Nej</v>
      </c>
    </row>
    <row r="540" spans="1:13">
      <c r="A540" s="3">
        <f t="shared" si="44"/>
        <v>540</v>
      </c>
      <c r="K540" s="3" t="str">
        <f t="shared" si="42"/>
        <v>Nej</v>
      </c>
      <c r="M540" s="3" t="str">
        <f t="shared" si="43"/>
        <v>Nej</v>
      </c>
    </row>
    <row r="541" spans="1:13">
      <c r="A541" s="3">
        <f t="shared" si="44"/>
        <v>541</v>
      </c>
      <c r="K541" s="3" t="str">
        <f t="shared" si="42"/>
        <v>Nej</v>
      </c>
      <c r="M541" s="3" t="str">
        <f t="shared" si="43"/>
        <v>Nej</v>
      </c>
    </row>
    <row r="542" spans="1:13">
      <c r="A542" s="3">
        <f t="shared" si="44"/>
        <v>542</v>
      </c>
      <c r="K542" s="3" t="str">
        <f t="shared" si="42"/>
        <v>Nej</v>
      </c>
      <c r="M542" s="3" t="str">
        <f t="shared" si="43"/>
        <v>Nej</v>
      </c>
    </row>
    <row r="543" spans="1:13">
      <c r="A543" s="3">
        <f t="shared" si="44"/>
        <v>543</v>
      </c>
      <c r="K543" s="3" t="str">
        <f t="shared" si="42"/>
        <v>Nej</v>
      </c>
      <c r="M543" s="3" t="str">
        <f t="shared" si="43"/>
        <v>Nej</v>
      </c>
    </row>
    <row r="544" spans="1:13">
      <c r="A544" s="3">
        <f t="shared" si="44"/>
        <v>544</v>
      </c>
      <c r="K544" s="3" t="str">
        <f t="shared" si="42"/>
        <v>Nej</v>
      </c>
      <c r="M544" s="3" t="str">
        <f t="shared" si="43"/>
        <v>Nej</v>
      </c>
    </row>
    <row r="545" spans="1:13">
      <c r="A545" s="3">
        <f t="shared" si="44"/>
        <v>545</v>
      </c>
      <c r="K545" s="3" t="str">
        <f t="shared" si="42"/>
        <v>Nej</v>
      </c>
      <c r="M545" s="3" t="str">
        <f t="shared" si="43"/>
        <v>Nej</v>
      </c>
    </row>
    <row r="546" spans="1:13">
      <c r="A546" s="3">
        <f t="shared" si="44"/>
        <v>546</v>
      </c>
      <c r="K546" s="3" t="str">
        <f t="shared" si="42"/>
        <v>Nej</v>
      </c>
      <c r="M546" s="3" t="str">
        <f t="shared" si="43"/>
        <v>Nej</v>
      </c>
    </row>
    <row r="547" spans="1:13">
      <c r="A547" s="3">
        <f t="shared" si="44"/>
        <v>547</v>
      </c>
      <c r="K547" s="3" t="str">
        <f t="shared" si="42"/>
        <v>Nej</v>
      </c>
      <c r="M547" s="3" t="str">
        <f t="shared" si="43"/>
        <v>Nej</v>
      </c>
    </row>
    <row r="548" spans="1:13">
      <c r="A548" s="3">
        <f t="shared" si="44"/>
        <v>548</v>
      </c>
      <c r="K548" s="3" t="str">
        <f t="shared" si="42"/>
        <v>Nej</v>
      </c>
      <c r="M548" s="3" t="str">
        <f t="shared" si="43"/>
        <v>Nej</v>
      </c>
    </row>
    <row r="549" spans="1:13">
      <c r="A549" s="3">
        <f t="shared" si="44"/>
        <v>549</v>
      </c>
      <c r="K549" s="3" t="str">
        <f t="shared" si="42"/>
        <v>Nej</v>
      </c>
      <c r="M549" s="3" t="str">
        <f t="shared" si="43"/>
        <v>Nej</v>
      </c>
    </row>
    <row r="550" spans="1:13">
      <c r="A550" s="3">
        <f t="shared" si="44"/>
        <v>550</v>
      </c>
      <c r="K550" s="3" t="str">
        <f t="shared" si="42"/>
        <v>Nej</v>
      </c>
      <c r="M550" s="3" t="str">
        <f t="shared" si="43"/>
        <v>Nej</v>
      </c>
    </row>
    <row r="551" spans="1:13">
      <c r="A551" s="3">
        <f t="shared" si="44"/>
        <v>551</v>
      </c>
      <c r="K551" s="3" t="str">
        <f t="shared" si="42"/>
        <v>Nej</v>
      </c>
      <c r="M551" s="3" t="str">
        <f t="shared" si="43"/>
        <v>Nej</v>
      </c>
    </row>
    <row r="552" spans="1:13">
      <c r="A552" s="3">
        <f t="shared" si="44"/>
        <v>552</v>
      </c>
      <c r="K552" s="3" t="str">
        <f t="shared" si="42"/>
        <v>Nej</v>
      </c>
      <c r="M552" s="3" t="str">
        <f t="shared" si="43"/>
        <v>Nej</v>
      </c>
    </row>
    <row r="553" spans="1:13">
      <c r="A553" s="3">
        <f t="shared" si="44"/>
        <v>553</v>
      </c>
      <c r="K553" s="3" t="str">
        <f t="shared" si="42"/>
        <v>Nej</v>
      </c>
      <c r="M553" s="3" t="str">
        <f t="shared" si="43"/>
        <v>Nej</v>
      </c>
    </row>
    <row r="554" spans="1:13">
      <c r="A554" s="3">
        <f t="shared" si="44"/>
        <v>554</v>
      </c>
      <c r="K554" s="3" t="str">
        <f t="shared" si="42"/>
        <v>Nej</v>
      </c>
      <c r="M554" s="3" t="str">
        <f t="shared" si="43"/>
        <v>Nej</v>
      </c>
    </row>
    <row r="555" spans="1:13">
      <c r="A555" s="3">
        <f t="shared" si="44"/>
        <v>555</v>
      </c>
      <c r="K555" s="3" t="str">
        <f t="shared" si="42"/>
        <v>Nej</v>
      </c>
      <c r="M555" s="3" t="str">
        <f t="shared" si="43"/>
        <v>Nej</v>
      </c>
    </row>
    <row r="556" spans="1:13">
      <c r="A556" s="3">
        <f t="shared" si="44"/>
        <v>556</v>
      </c>
      <c r="K556" s="3" t="str">
        <f t="shared" si="42"/>
        <v>Nej</v>
      </c>
      <c r="M556" s="3" t="str">
        <f t="shared" si="43"/>
        <v>Nej</v>
      </c>
    </row>
    <row r="557" spans="1:13">
      <c r="A557" s="3">
        <f t="shared" si="44"/>
        <v>557</v>
      </c>
      <c r="K557" s="3" t="str">
        <f t="shared" si="42"/>
        <v>Nej</v>
      </c>
      <c r="M557" s="3" t="str">
        <f t="shared" si="43"/>
        <v>Nej</v>
      </c>
    </row>
    <row r="558" spans="1:13">
      <c r="A558" s="3">
        <f t="shared" si="44"/>
        <v>558</v>
      </c>
      <c r="K558" s="3" t="str">
        <f t="shared" si="42"/>
        <v>Nej</v>
      </c>
      <c r="M558" s="3" t="str">
        <f t="shared" si="43"/>
        <v>Nej</v>
      </c>
    </row>
    <row r="559" spans="1:13">
      <c r="A559" s="3">
        <f t="shared" si="44"/>
        <v>559</v>
      </c>
      <c r="K559" s="3" t="str">
        <f t="shared" si="42"/>
        <v>Nej</v>
      </c>
      <c r="M559" s="3" t="str">
        <f t="shared" si="43"/>
        <v>Nej</v>
      </c>
    </row>
    <row r="560" spans="1:13">
      <c r="A560" s="3">
        <f t="shared" si="44"/>
        <v>560</v>
      </c>
      <c r="K560" s="3" t="str">
        <f t="shared" si="42"/>
        <v>Nej</v>
      </c>
      <c r="M560" s="3" t="str">
        <f t="shared" si="43"/>
        <v>Nej</v>
      </c>
    </row>
    <row r="561" spans="1:13">
      <c r="A561" s="3">
        <f t="shared" si="44"/>
        <v>561</v>
      </c>
      <c r="K561" s="3" t="str">
        <f t="shared" si="42"/>
        <v>Nej</v>
      </c>
      <c r="M561" s="3" t="str">
        <f t="shared" si="43"/>
        <v>Nej</v>
      </c>
    </row>
    <row r="562" spans="1:13">
      <c r="A562" s="3">
        <f t="shared" si="44"/>
        <v>562</v>
      </c>
      <c r="K562" s="3" t="str">
        <f t="shared" si="42"/>
        <v>Nej</v>
      </c>
      <c r="M562" s="3" t="str">
        <f t="shared" si="43"/>
        <v>Nej</v>
      </c>
    </row>
    <row r="563" spans="1:13">
      <c r="A563" s="3">
        <f t="shared" si="44"/>
        <v>563</v>
      </c>
      <c r="K563" s="3" t="str">
        <f t="shared" si="42"/>
        <v>Nej</v>
      </c>
      <c r="M563" s="3" t="str">
        <f t="shared" si="43"/>
        <v>Nej</v>
      </c>
    </row>
    <row r="564" spans="1:13">
      <c r="A564" s="3">
        <f t="shared" si="44"/>
        <v>564</v>
      </c>
      <c r="K564" s="3" t="str">
        <f t="shared" si="42"/>
        <v>Nej</v>
      </c>
      <c r="M564" s="3" t="str">
        <f t="shared" si="43"/>
        <v>Nej</v>
      </c>
    </row>
    <row r="565" spans="1:13">
      <c r="A565" s="3">
        <f t="shared" si="44"/>
        <v>565</v>
      </c>
      <c r="K565" s="3" t="str">
        <f t="shared" si="42"/>
        <v>Nej</v>
      </c>
      <c r="M565" s="3" t="str">
        <f t="shared" si="43"/>
        <v>Nej</v>
      </c>
    </row>
    <row r="566" spans="1:13">
      <c r="A566" s="3">
        <f t="shared" si="44"/>
        <v>566</v>
      </c>
      <c r="K566" s="3" t="str">
        <f t="shared" si="42"/>
        <v>Nej</v>
      </c>
      <c r="M566" s="3" t="str">
        <f t="shared" si="43"/>
        <v>Nej</v>
      </c>
    </row>
    <row r="567" spans="1:13">
      <c r="A567" s="3">
        <f t="shared" si="44"/>
        <v>567</v>
      </c>
      <c r="K567" s="3" t="str">
        <f t="shared" si="42"/>
        <v>Nej</v>
      </c>
      <c r="M567" s="3" t="str">
        <f t="shared" si="43"/>
        <v>Nej</v>
      </c>
    </row>
    <row r="568" spans="1:13">
      <c r="A568" s="3">
        <f t="shared" si="44"/>
        <v>568</v>
      </c>
      <c r="K568" s="3" t="str">
        <f t="shared" si="42"/>
        <v>Nej</v>
      </c>
      <c r="M568" s="3" t="str">
        <f t="shared" si="43"/>
        <v>Nej</v>
      </c>
    </row>
    <row r="569" spans="1:13">
      <c r="A569" s="3">
        <f t="shared" si="44"/>
        <v>569</v>
      </c>
      <c r="K569" s="3" t="str">
        <f t="shared" si="42"/>
        <v>Nej</v>
      </c>
      <c r="M569" s="3" t="str">
        <f t="shared" si="43"/>
        <v>Nej</v>
      </c>
    </row>
    <row r="570" spans="1:13">
      <c r="A570" s="3">
        <f t="shared" si="44"/>
        <v>570</v>
      </c>
      <c r="K570" s="3" t="str">
        <f t="shared" si="42"/>
        <v>Nej</v>
      </c>
      <c r="M570" s="3" t="str">
        <f t="shared" si="43"/>
        <v>Nej</v>
      </c>
    </row>
    <row r="571" spans="1:13">
      <c r="A571" s="3">
        <f t="shared" si="44"/>
        <v>571</v>
      </c>
      <c r="K571" s="3" t="str">
        <f t="shared" si="42"/>
        <v>Nej</v>
      </c>
      <c r="M571" s="3" t="str">
        <f t="shared" si="43"/>
        <v>Nej</v>
      </c>
    </row>
    <row r="572" spans="1:13">
      <c r="A572" s="3">
        <f t="shared" si="44"/>
        <v>572</v>
      </c>
      <c r="K572" s="3" t="str">
        <f t="shared" si="42"/>
        <v>Nej</v>
      </c>
      <c r="M572" s="3" t="str">
        <f t="shared" si="43"/>
        <v>Nej</v>
      </c>
    </row>
    <row r="573" spans="1:13">
      <c r="A573" s="3">
        <f t="shared" si="44"/>
        <v>573</v>
      </c>
      <c r="K573" s="3" t="str">
        <f t="shared" si="42"/>
        <v>Nej</v>
      </c>
      <c r="M573" s="3" t="str">
        <f t="shared" si="43"/>
        <v>Nej</v>
      </c>
    </row>
    <row r="574" spans="1:13">
      <c r="A574" s="3">
        <f t="shared" si="44"/>
        <v>574</v>
      </c>
      <c r="K574" s="3" t="str">
        <f t="shared" si="42"/>
        <v>Nej</v>
      </c>
      <c r="M574" s="3" t="str">
        <f t="shared" si="43"/>
        <v>Nej</v>
      </c>
    </row>
    <row r="575" spans="1:13">
      <c r="A575" s="3">
        <f t="shared" si="44"/>
        <v>575</v>
      </c>
      <c r="K575" s="3" t="str">
        <f t="shared" si="42"/>
        <v>Nej</v>
      </c>
      <c r="M575" s="3" t="str">
        <f t="shared" si="43"/>
        <v>Nej</v>
      </c>
    </row>
    <row r="576" spans="1:13">
      <c r="A576" s="3">
        <f t="shared" si="44"/>
        <v>576</v>
      </c>
      <c r="K576" s="3" t="str">
        <f t="shared" si="42"/>
        <v>Nej</v>
      </c>
      <c r="M576" s="3" t="str">
        <f t="shared" si="43"/>
        <v>Nej</v>
      </c>
    </row>
    <row r="577" spans="1:13">
      <c r="A577" s="3">
        <f t="shared" si="44"/>
        <v>577</v>
      </c>
      <c r="K577" s="3" t="str">
        <f t="shared" si="42"/>
        <v>Nej</v>
      </c>
      <c r="M577" s="3" t="str">
        <f t="shared" si="43"/>
        <v>Nej</v>
      </c>
    </row>
    <row r="578" spans="1:13">
      <c r="A578" s="3">
        <f t="shared" si="44"/>
        <v>578</v>
      </c>
      <c r="K578" s="3" t="str">
        <f t="shared" si="42"/>
        <v>Nej</v>
      </c>
      <c r="M578" s="3" t="str">
        <f t="shared" si="43"/>
        <v>Nej</v>
      </c>
    </row>
    <row r="579" spans="1:13">
      <c r="A579" s="3">
        <f t="shared" si="44"/>
        <v>579</v>
      </c>
      <c r="K579" s="3" t="str">
        <f t="shared" ref="K579:K607" si="45">+IF(B579=J579,"Nej","JA!")</f>
        <v>Nej</v>
      </c>
      <c r="M579" s="3" t="str">
        <f t="shared" ref="M579:M607" si="46">+IF(B579=L579,"Nej","JA!")</f>
        <v>Nej</v>
      </c>
    </row>
    <row r="580" spans="1:13">
      <c r="A580" s="3">
        <f t="shared" si="44"/>
        <v>580</v>
      </c>
      <c r="K580" s="3" t="str">
        <f t="shared" si="45"/>
        <v>Nej</v>
      </c>
      <c r="M580" s="3" t="str">
        <f t="shared" si="46"/>
        <v>Nej</v>
      </c>
    </row>
    <row r="581" spans="1:13">
      <c r="A581" s="3">
        <f t="shared" si="44"/>
        <v>581</v>
      </c>
      <c r="K581" s="3" t="str">
        <f t="shared" si="45"/>
        <v>Nej</v>
      </c>
      <c r="M581" s="3" t="str">
        <f t="shared" si="46"/>
        <v>Nej</v>
      </c>
    </row>
    <row r="582" spans="1:13">
      <c r="A582" s="3">
        <f t="shared" ref="A582:A607" si="47">ROW(B582)</f>
        <v>582</v>
      </c>
      <c r="K582" s="3" t="str">
        <f t="shared" si="45"/>
        <v>Nej</v>
      </c>
      <c r="M582" s="3" t="str">
        <f t="shared" si="46"/>
        <v>Nej</v>
      </c>
    </row>
    <row r="583" spans="1:13">
      <c r="A583" s="3">
        <f t="shared" si="47"/>
        <v>583</v>
      </c>
      <c r="K583" s="3" t="str">
        <f t="shared" si="45"/>
        <v>Nej</v>
      </c>
      <c r="M583" s="3" t="str">
        <f t="shared" si="46"/>
        <v>Nej</v>
      </c>
    </row>
    <row r="584" spans="1:13">
      <c r="A584" s="3">
        <f t="shared" si="47"/>
        <v>584</v>
      </c>
      <c r="K584" s="3" t="str">
        <f t="shared" si="45"/>
        <v>Nej</v>
      </c>
      <c r="M584" s="3" t="str">
        <f t="shared" si="46"/>
        <v>Nej</v>
      </c>
    </row>
    <row r="585" spans="1:13">
      <c r="A585" s="3">
        <f t="shared" si="47"/>
        <v>585</v>
      </c>
      <c r="K585" s="3" t="str">
        <f t="shared" si="45"/>
        <v>Nej</v>
      </c>
      <c r="M585" s="3" t="str">
        <f t="shared" si="46"/>
        <v>Nej</v>
      </c>
    </row>
    <row r="586" spans="1:13">
      <c r="A586" s="3">
        <f t="shared" si="47"/>
        <v>586</v>
      </c>
      <c r="K586" s="3" t="str">
        <f t="shared" si="45"/>
        <v>Nej</v>
      </c>
      <c r="M586" s="3" t="str">
        <f t="shared" si="46"/>
        <v>Nej</v>
      </c>
    </row>
    <row r="587" spans="1:13">
      <c r="A587" s="3">
        <f t="shared" si="47"/>
        <v>587</v>
      </c>
      <c r="K587" s="3" t="str">
        <f t="shared" si="45"/>
        <v>Nej</v>
      </c>
      <c r="M587" s="3" t="str">
        <f t="shared" si="46"/>
        <v>Nej</v>
      </c>
    </row>
    <row r="588" spans="1:13">
      <c r="A588" s="3">
        <f t="shared" si="47"/>
        <v>588</v>
      </c>
      <c r="K588" s="3" t="str">
        <f t="shared" si="45"/>
        <v>Nej</v>
      </c>
      <c r="M588" s="3" t="str">
        <f t="shared" si="46"/>
        <v>Nej</v>
      </c>
    </row>
    <row r="589" spans="1:13">
      <c r="A589" s="3">
        <f t="shared" si="47"/>
        <v>589</v>
      </c>
      <c r="K589" s="3" t="str">
        <f t="shared" si="45"/>
        <v>Nej</v>
      </c>
      <c r="M589" s="3" t="str">
        <f t="shared" si="46"/>
        <v>Nej</v>
      </c>
    </row>
    <row r="590" spans="1:13">
      <c r="A590" s="3">
        <f t="shared" si="47"/>
        <v>590</v>
      </c>
      <c r="K590" s="3" t="str">
        <f t="shared" si="45"/>
        <v>Nej</v>
      </c>
      <c r="M590" s="3" t="str">
        <f t="shared" si="46"/>
        <v>Nej</v>
      </c>
    </row>
    <row r="591" spans="1:13">
      <c r="A591" s="3">
        <f t="shared" si="47"/>
        <v>591</v>
      </c>
      <c r="K591" s="3" t="str">
        <f t="shared" si="45"/>
        <v>Nej</v>
      </c>
      <c r="M591" s="3" t="str">
        <f t="shared" si="46"/>
        <v>Nej</v>
      </c>
    </row>
    <row r="592" spans="1:13">
      <c r="A592" s="3">
        <f t="shared" si="47"/>
        <v>592</v>
      </c>
      <c r="K592" s="3" t="str">
        <f t="shared" si="45"/>
        <v>Nej</v>
      </c>
      <c r="M592" s="3" t="str">
        <f t="shared" si="46"/>
        <v>Nej</v>
      </c>
    </row>
    <row r="593" spans="1:13">
      <c r="A593" s="3">
        <f t="shared" si="47"/>
        <v>593</v>
      </c>
      <c r="K593" s="3" t="str">
        <f t="shared" si="45"/>
        <v>Nej</v>
      </c>
      <c r="M593" s="3" t="str">
        <f t="shared" si="46"/>
        <v>Nej</v>
      </c>
    </row>
    <row r="594" spans="1:13">
      <c r="A594" s="3">
        <f t="shared" si="47"/>
        <v>594</v>
      </c>
      <c r="K594" s="3" t="str">
        <f t="shared" si="45"/>
        <v>Nej</v>
      </c>
      <c r="M594" s="3" t="str">
        <f t="shared" si="46"/>
        <v>Nej</v>
      </c>
    </row>
    <row r="595" spans="1:13">
      <c r="A595" s="3">
        <f t="shared" si="47"/>
        <v>595</v>
      </c>
      <c r="K595" s="3" t="str">
        <f t="shared" si="45"/>
        <v>Nej</v>
      </c>
      <c r="M595" s="3" t="str">
        <f t="shared" si="46"/>
        <v>Nej</v>
      </c>
    </row>
    <row r="596" spans="1:13">
      <c r="A596" s="3">
        <f t="shared" si="47"/>
        <v>596</v>
      </c>
      <c r="K596" s="3" t="str">
        <f t="shared" si="45"/>
        <v>Nej</v>
      </c>
      <c r="M596" s="3" t="str">
        <f t="shared" si="46"/>
        <v>Nej</v>
      </c>
    </row>
    <row r="597" spans="1:13">
      <c r="A597" s="3">
        <f t="shared" si="47"/>
        <v>597</v>
      </c>
      <c r="K597" s="3" t="str">
        <f t="shared" si="45"/>
        <v>Nej</v>
      </c>
      <c r="M597" s="3" t="str">
        <f t="shared" si="46"/>
        <v>Nej</v>
      </c>
    </row>
    <row r="598" spans="1:13">
      <c r="A598" s="3">
        <f t="shared" si="47"/>
        <v>598</v>
      </c>
      <c r="K598" s="3" t="str">
        <f t="shared" si="45"/>
        <v>Nej</v>
      </c>
      <c r="M598" s="3" t="str">
        <f t="shared" si="46"/>
        <v>Nej</v>
      </c>
    </row>
    <row r="599" spans="1:13">
      <c r="A599" s="3">
        <f t="shared" si="47"/>
        <v>599</v>
      </c>
      <c r="K599" s="3" t="str">
        <f t="shared" si="45"/>
        <v>Nej</v>
      </c>
      <c r="M599" s="3" t="str">
        <f t="shared" si="46"/>
        <v>Nej</v>
      </c>
    </row>
    <row r="600" spans="1:13">
      <c r="A600" s="3">
        <f t="shared" si="47"/>
        <v>600</v>
      </c>
      <c r="K600" s="3" t="str">
        <f t="shared" si="45"/>
        <v>Nej</v>
      </c>
      <c r="M600" s="3" t="str">
        <f t="shared" si="46"/>
        <v>Nej</v>
      </c>
    </row>
    <row r="601" spans="1:13">
      <c r="A601" s="3">
        <f t="shared" si="47"/>
        <v>601</v>
      </c>
      <c r="K601" s="3" t="str">
        <f t="shared" si="45"/>
        <v>Nej</v>
      </c>
      <c r="M601" s="3" t="str">
        <f t="shared" si="46"/>
        <v>Nej</v>
      </c>
    </row>
    <row r="602" spans="1:13">
      <c r="A602" s="3">
        <f t="shared" si="47"/>
        <v>602</v>
      </c>
      <c r="K602" s="3" t="str">
        <f t="shared" si="45"/>
        <v>Nej</v>
      </c>
      <c r="M602" s="3" t="str">
        <f t="shared" si="46"/>
        <v>Nej</v>
      </c>
    </row>
    <row r="603" spans="1:13">
      <c r="A603" s="3">
        <f t="shared" si="47"/>
        <v>603</v>
      </c>
      <c r="K603" s="3" t="str">
        <f t="shared" si="45"/>
        <v>Nej</v>
      </c>
      <c r="M603" s="3" t="str">
        <f t="shared" si="46"/>
        <v>Nej</v>
      </c>
    </row>
    <row r="604" spans="1:13">
      <c r="A604" s="3">
        <f t="shared" si="47"/>
        <v>604</v>
      </c>
      <c r="K604" s="3" t="str">
        <f t="shared" si="45"/>
        <v>Nej</v>
      </c>
      <c r="M604" s="3" t="str">
        <f t="shared" si="46"/>
        <v>Nej</v>
      </c>
    </row>
    <row r="605" spans="1:13">
      <c r="A605" s="3">
        <f t="shared" si="47"/>
        <v>605</v>
      </c>
      <c r="K605" s="3" t="str">
        <f t="shared" si="45"/>
        <v>Nej</v>
      </c>
      <c r="M605" s="3" t="str">
        <f t="shared" si="46"/>
        <v>Nej</v>
      </c>
    </row>
    <row r="606" spans="1:13">
      <c r="A606" s="3">
        <f t="shared" si="47"/>
        <v>606</v>
      </c>
      <c r="K606" s="3" t="str">
        <f t="shared" si="45"/>
        <v>Nej</v>
      </c>
      <c r="M606" s="3" t="str">
        <f t="shared" si="46"/>
        <v>Nej</v>
      </c>
    </row>
    <row r="607" spans="1:13">
      <c r="A607" s="3">
        <f t="shared" si="47"/>
        <v>607</v>
      </c>
      <c r="K607" s="3" t="str">
        <f t="shared" si="45"/>
        <v>Nej</v>
      </c>
      <c r="M607" s="3" t="str">
        <f t="shared" si="46"/>
        <v>Nej</v>
      </c>
    </row>
  </sheetData>
  <sheetProtection sheet="1" objects="1" scenarios="1"/>
  <autoFilter ref="A1:O607" xr:uid="{00000000-0009-0000-0000-000007000000}"/>
  <sortState xmlns:xlrd2="http://schemas.microsoft.com/office/spreadsheetml/2017/richdata2" ref="D1:I1">
    <sortCondition ref="D1"/>
  </sortState>
  <pageMargins left="0.7" right="0.7" top="0.75" bottom="0.75" header="0.3" footer="0.3"/>
  <pageSetup paperSize="9" scale="29" fitToHeight="0"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6"/>
  <dimension ref="A1:P10"/>
  <sheetViews>
    <sheetView workbookViewId="0">
      <selection activeCell="A6" sqref="A6:A7"/>
    </sheetView>
  </sheetViews>
  <sheetFormatPr defaultColWidth="9" defaultRowHeight="14.25"/>
  <cols>
    <col min="1" max="1" width="14" customWidth="1"/>
    <col min="2" max="3" width="16.5" customWidth="1"/>
    <col min="4" max="4" width="44.875" customWidth="1"/>
    <col min="5" max="5" width="56.625" customWidth="1"/>
    <col min="8" max="8" width="11.875" customWidth="1"/>
  </cols>
  <sheetData>
    <row r="1" spans="1:16">
      <c r="A1" s="28" t="s">
        <v>1334</v>
      </c>
      <c r="B1" s="28" t="s">
        <v>716</v>
      </c>
      <c r="C1" s="31" t="s">
        <v>1335</v>
      </c>
      <c r="D1" s="28" t="s">
        <v>1336</v>
      </c>
      <c r="E1" s="28" t="s">
        <v>1377</v>
      </c>
      <c r="F1" s="28" t="s">
        <v>1337</v>
      </c>
      <c r="G1" s="28" t="s">
        <v>1338</v>
      </c>
      <c r="H1" s="28" t="s">
        <v>1339</v>
      </c>
      <c r="I1" s="28" t="s">
        <v>566</v>
      </c>
      <c r="J1" s="358" t="s">
        <v>1360</v>
      </c>
      <c r="K1" s="358"/>
      <c r="L1" s="358"/>
      <c r="N1" s="358" t="s">
        <v>1361</v>
      </c>
      <c r="O1" s="358"/>
      <c r="P1" s="358"/>
    </row>
    <row r="2" spans="1:16">
      <c r="A2" t="str">
        <f>+HLOOKUP([0]!InputLanguage,LookupList,114,FALSE)</f>
        <v>Car</v>
      </c>
      <c r="B2" t="str">
        <f>+HLOOKUP([0]!InputLanguage,LookupList,124,FALSE)</f>
        <v>Petrol</v>
      </c>
      <c r="C2" t="s">
        <v>1340</v>
      </c>
      <c r="D2" s="30">
        <f>+HLOOKUP([0]!InputLanguage,LookupList,137,FALSE)</f>
        <v>1</v>
      </c>
      <c r="E2" t="str">
        <f>+HLOOKUP([0]!InputLanguage,LookupList,238,FALSE)</f>
        <v>Ordinary cleaning</v>
      </c>
      <c r="F2" t="str">
        <f>+HLOOKUP([0]!InputLanguage,LookupList,185,FALSE)</f>
        <v>N/A</v>
      </c>
      <c r="G2" t="str">
        <f>+HLOOKUP([0]!InputLanguage,LookupList,185,FALSE)</f>
        <v>N/A</v>
      </c>
      <c r="H2">
        <v>8.6</v>
      </c>
      <c r="I2" t="s">
        <v>1341</v>
      </c>
      <c r="J2" s="244" t="s">
        <v>1362</v>
      </c>
      <c r="K2" s="244" t="s">
        <v>1363</v>
      </c>
      <c r="L2" s="244" t="s">
        <v>1364</v>
      </c>
      <c r="N2" s="244" t="s">
        <v>1362</v>
      </c>
      <c r="O2" s="244" t="s">
        <v>1365</v>
      </c>
      <c r="P2" s="244" t="s">
        <v>1366</v>
      </c>
    </row>
    <row r="3" spans="1:16">
      <c r="A3" t="str">
        <f>+HLOOKUP([0]!InputLanguage,LookupList,115,FALSE)</f>
        <v>Van</v>
      </c>
      <c r="B3" t="str">
        <f>+HLOOKUP([0]!InputLanguage,LookupList,125,FALSE)</f>
        <v>Diesel</v>
      </c>
      <c r="C3" t="s">
        <v>1340</v>
      </c>
      <c r="D3" s="30">
        <f>+HLOOKUP([0]!InputLanguage,LookupList,138,FALSE)</f>
        <v>2</v>
      </c>
      <c r="E3" t="str">
        <f>+HLOOKUP([0]!InputLanguage,LookupList,239,FALSE)</f>
        <v>Laundry detergents and cleaning products, powder</v>
      </c>
      <c r="F3" t="str">
        <f>+HLOOKUP([0]!InputLanguage,LookupList,183,FALSE)</f>
        <v>Yes</v>
      </c>
      <c r="G3" t="str">
        <f>+HLOOKUP([0]!InputLanguage,LookupList,223,FALSE)</f>
        <v>Is a spray</v>
      </c>
      <c r="H3" s="183">
        <v>9.8000000000000007</v>
      </c>
      <c r="I3" t="s">
        <v>1342</v>
      </c>
      <c r="J3" s="245">
        <v>5</v>
      </c>
      <c r="K3" s="245">
        <v>0</v>
      </c>
      <c r="L3" s="245">
        <v>50.4</v>
      </c>
      <c r="N3" s="245">
        <v>4</v>
      </c>
      <c r="O3" s="246">
        <v>1</v>
      </c>
      <c r="P3" s="246">
        <v>1</v>
      </c>
    </row>
    <row r="4" spans="1:16">
      <c r="A4" t="str">
        <f>+HLOOKUP([0]!InputLanguage,LookupList,116,FALSE)</f>
        <v>Truck</v>
      </c>
      <c r="B4" t="str">
        <f>+HLOOKUP([0]!InputLanguage,LookupList,203,FALSE)</f>
        <v>HVO100</v>
      </c>
      <c r="C4" t="s">
        <v>1340</v>
      </c>
      <c r="D4" s="30">
        <f>+HLOOKUP([0]!InputLanguage,LookupList,139,FALSE)</f>
        <v>3</v>
      </c>
      <c r="E4" t="str">
        <f>+HLOOKUP([0]!InputLanguage,LookupList,240,FALSE)</f>
        <v>Window cleaning</v>
      </c>
      <c r="F4" t="str">
        <f>+HLOOKUP([0]!InputLanguage,LookupList,184,FALSE)</f>
        <v>No</v>
      </c>
      <c r="G4" t="str">
        <f>+HLOOKUP([0]!InputLanguage,LookupList,224,FALSE)</f>
        <v>Filled on spray bottles</v>
      </c>
      <c r="H4">
        <v>9.4</v>
      </c>
      <c r="I4" t="s">
        <v>1343</v>
      </c>
      <c r="J4" s="247">
        <v>4</v>
      </c>
      <c r="K4" s="247">
        <v>50.5</v>
      </c>
      <c r="L4" s="245">
        <v>100.4</v>
      </c>
      <c r="N4" s="247">
        <v>3</v>
      </c>
      <c r="O4" s="248">
        <v>0.98</v>
      </c>
      <c r="P4" s="248">
        <v>0.99990000000000001</v>
      </c>
    </row>
    <row r="5" spans="1:16">
      <c r="A5" t="str">
        <f>+HLOOKUP([0]!InputLanguage,LookupList,117,FALSE)</f>
        <v>Moped</v>
      </c>
      <c r="B5" t="str">
        <f>+HLOOKUP([0]!InputLanguage,LookupList,126,FALSE)</f>
        <v>E85</v>
      </c>
      <c r="C5" t="s">
        <v>1340</v>
      </c>
      <c r="D5" s="30">
        <f>+HLOOKUP([0]!InputLanguage,LookupList,140,FALSE)</f>
        <v>4</v>
      </c>
      <c r="E5" t="str">
        <f>+HLOOKUP([0]!InputLanguage,LookupList,241,FALSE)</f>
        <v>Treated water</v>
      </c>
      <c r="H5">
        <v>6.4</v>
      </c>
      <c r="I5" t="s">
        <v>1344</v>
      </c>
      <c r="J5" s="245">
        <v>3</v>
      </c>
      <c r="K5" s="245">
        <v>100.5</v>
      </c>
      <c r="L5" s="245">
        <v>150.4</v>
      </c>
      <c r="N5" s="245">
        <v>2</v>
      </c>
      <c r="O5" s="246">
        <v>0.96</v>
      </c>
      <c r="P5" s="246">
        <v>0.97989999999999999</v>
      </c>
    </row>
    <row r="6" spans="1:16">
      <c r="A6" t="str">
        <f>+HLOOKUP([0]!InputLanguage,LookupList,119,FALSE)</f>
        <v>Cycle</v>
      </c>
      <c r="B6" t="str">
        <f>+HLOOKUP([0]!InputLanguage,LookupList,127,FALSE)</f>
        <v>Biogas/Natural gas</v>
      </c>
      <c r="C6" t="str">
        <f>+HLOOKUP([0]!InputLanguage,LookupList,133,FALSE)</f>
        <v>kg</v>
      </c>
      <c r="D6" s="30">
        <f>+HLOOKUP([0]!InputLanguage,LookupList,141,FALSE)</f>
        <v>5</v>
      </c>
      <c r="E6" t="str">
        <f>+HLOOKUP([0]!InputLanguage,LookupList,242,FALSE)</f>
        <v>Special cleaning</v>
      </c>
      <c r="H6">
        <v>13.5</v>
      </c>
      <c r="I6" t="s">
        <v>8</v>
      </c>
      <c r="J6" s="249">
        <v>2</v>
      </c>
      <c r="K6" s="249">
        <v>150.5</v>
      </c>
      <c r="L6" s="245">
        <v>200.4</v>
      </c>
      <c r="N6" s="249">
        <v>1</v>
      </c>
      <c r="O6" s="250">
        <v>0.93</v>
      </c>
      <c r="P6" s="250">
        <v>0.95989999999999998</v>
      </c>
    </row>
    <row r="7" spans="1:16">
      <c r="A7" t="str">
        <f>+HLOOKUP([0]!InputLanguage,LookupList,120,FALSE)</f>
        <v>Other</v>
      </c>
      <c r="B7" t="str">
        <f>+HLOOKUP([0]!InputLanguage,LookupList,128,FALSE)</f>
        <v>Electricity</v>
      </c>
      <c r="C7" t="str">
        <f>+HLOOKUP([0]!InputLanguage,LookupList,134,FALSE)</f>
        <v>kWh</v>
      </c>
      <c r="D7" s="30" t="str">
        <f>+HLOOKUP([0]!InputLanguage,LookupList,142,FALSE)</f>
        <v>5a</v>
      </c>
      <c r="E7" t="s">
        <v>1329</v>
      </c>
      <c r="H7">
        <v>1</v>
      </c>
      <c r="J7" s="245">
        <v>1</v>
      </c>
      <c r="K7" s="245">
        <v>200.5</v>
      </c>
      <c r="L7" s="245">
        <v>250.4</v>
      </c>
      <c r="N7" s="245">
        <v>0</v>
      </c>
      <c r="O7" s="246">
        <v>0</v>
      </c>
      <c r="P7" s="246">
        <v>0.92989999999999995</v>
      </c>
    </row>
    <row r="8" spans="1:16" ht="15">
      <c r="B8" t="str">
        <f>+HLOOKUP([0]!InputLanguage,LookupList,248,FALSE)</f>
        <v>B100</v>
      </c>
      <c r="C8" t="s">
        <v>1340</v>
      </c>
      <c r="D8" s="30" t="str">
        <f>+HLOOKUP([0]!InputLanguage,LookupList,143,FALSE)</f>
        <v>5b</v>
      </c>
      <c r="H8">
        <v>9.1999999999999993</v>
      </c>
      <c r="J8" s="249">
        <v>0</v>
      </c>
      <c r="K8" s="249">
        <v>250.5</v>
      </c>
      <c r="L8" s="251"/>
    </row>
    <row r="9" spans="1:16">
      <c r="D9" s="30" t="str">
        <f>+HLOOKUP([0]!InputLanguage,LookupList,144,FALSE)</f>
        <v>6 or better</v>
      </c>
    </row>
    <row r="10" spans="1:16">
      <c r="D10" s="30" t="str">
        <f>+HLOOKUP([0]!InputLanguage,LookupList,136,FALSE)</f>
        <v>N/A (no requirement for this type of vehicle)</v>
      </c>
    </row>
  </sheetData>
  <sheetProtection sheet="1" objects="1" scenarios="1"/>
  <mergeCells count="2">
    <mergeCell ref="J1:L1"/>
    <mergeCell ref="N1:P1"/>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37025D6FDC7240B2FFCBB7F54F9AAB" ma:contentTypeVersion="1" ma:contentTypeDescription="Opprett et nytt dokument." ma:contentTypeScope="" ma:versionID="01042824e9a15b27810cbccb373c5620">
  <xsd:schema xmlns:xsd="http://www.w3.org/2001/XMLSchema" xmlns:xs="http://www.w3.org/2001/XMLSchema" xmlns:p="http://schemas.microsoft.com/office/2006/metadata/properties" targetNamespace="http://schemas.microsoft.com/office/2006/metadata/properties" ma:root="true" ma:fieldsID="1b3f765321a6230cda3dd983a47f78e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A9923-BD6B-4A22-93BD-152C9BF53DBC}">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38AD0A29-2B12-4D13-938A-F69BDC5CB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1E2667-CC97-4854-9B99-6114D7471B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8</vt:i4>
      </vt:variant>
      <vt:variant>
        <vt:lpstr>Navngivne områder</vt:lpstr>
      </vt:variant>
      <vt:variant>
        <vt:i4>14</vt:i4>
      </vt:variant>
    </vt:vector>
  </HeadingPairs>
  <TitlesOfParts>
    <vt:vector size="22" baseType="lpstr">
      <vt:lpstr>Start here (select langage)</vt:lpstr>
      <vt:lpstr>Description</vt:lpstr>
      <vt:lpstr>Square metres</vt:lpstr>
      <vt:lpstr>Cleaning products</vt:lpstr>
      <vt:lpstr>Transportation</vt:lpstr>
      <vt:lpstr>TestData</vt:lpstr>
      <vt:lpstr>Language</vt:lpstr>
      <vt:lpstr>Opslag</vt:lpstr>
      <vt:lpstr>AreaPrYear</vt:lpstr>
      <vt:lpstr>chem_consumption</vt:lpstr>
      <vt:lpstr>InputLanguage</vt:lpstr>
      <vt:lpstr>LookupList</vt:lpstr>
      <vt:lpstr>SumWOWindow</vt:lpstr>
      <vt:lpstr>'Cleaning products'!Udskriftsområde</vt:lpstr>
      <vt:lpstr>Description!Udskriftsområde</vt:lpstr>
      <vt:lpstr>'Start here (select langage)'!Udskriftsområde</vt:lpstr>
      <vt:lpstr>Transportation!Udskriftsområde</vt:lpstr>
      <vt:lpstr>'Square metres'!Udskriftstitler</vt:lpstr>
      <vt:lpstr>VolumeSumWeighted</vt:lpstr>
      <vt:lpstr>VolumeSumWeightedNonEcolabel</vt:lpstr>
      <vt:lpstr>wolumeSumWeightedNonEcolabel</vt:lpstr>
      <vt:lpstr>WOWindowSum</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Jeppe Frydendal;jmo@ecolabel.dk</dc:creator>
  <cp:keywords/>
  <dc:description/>
  <cp:lastModifiedBy>Charlotte Wedel Friis</cp:lastModifiedBy>
  <cp:revision/>
  <dcterms:created xsi:type="dcterms:W3CDTF">2016-02-15T07:02:54Z</dcterms:created>
  <dcterms:modified xsi:type="dcterms:W3CDTF">2025-09-17T12:43:20Z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0x010100C237025D6FDC7240B2FFCBB7F54F9AAB</vt:lpwstr>
  </property>
  <property fmtid="{D5CDD505-2E9C-101B-9397-08002B2CF9AE}" pid="3" name="Document status">
    <vt:lpwstr/>
  </property>
  <property fmtid="{D5CDD505-2E9C-101B-9397-08002B2CF9AE}" pid="4" name="Product group (test)">
    <vt:lpwstr>4;#Cleaning services (076)|e997b94a-46a8-40b4-ab6b-aeb41480fa7e</vt:lpwstr>
  </property>
  <property fmtid="{D5CDD505-2E9C-101B-9397-08002B2CF9AE}" pid="5" name="Phases">
    <vt:lpwstr>14;#Revision|f3578d83-0af0-4721-99af-5c4afa1e47a1</vt:lpwstr>
  </property>
  <property fmtid="{D5CDD505-2E9C-101B-9397-08002B2CF9AE}" pid="6" name="Criteria Version">
    <vt:lpwstr/>
  </property>
  <property fmtid="{D5CDD505-2E9C-101B-9397-08002B2CF9AE}" pid="7" name="Document type">
    <vt:lpwstr>48</vt:lpwstr>
  </property>
  <property fmtid="{D5CDD505-2E9C-101B-9397-08002B2CF9AE}" pid="8" name="Criteria generation">
    <vt:lpwstr/>
  </property>
  <property fmtid="{D5CDD505-2E9C-101B-9397-08002B2CF9AE}" pid="9" name="Status">
    <vt:lpwstr/>
  </property>
  <property fmtid="{D5CDD505-2E9C-101B-9397-08002B2CF9AE}" pid="10" name="MediaServiceImageTags">
    <vt:lpwstr/>
  </property>
  <property fmtid="{D5CDD505-2E9C-101B-9397-08002B2CF9AE}" pid="11" name="m6f6408035844cdcb58e960a462d3d6c">
    <vt:lpwstr>Revision|f3578d83-0af0-4721-99af-5c4afa1e47a1</vt:lpwstr>
  </property>
  <property fmtid="{D5CDD505-2E9C-101B-9397-08002B2CF9AE}" pid="12" name="Order">
    <vt:r8>26100</vt:r8>
  </property>
  <property fmtid="{D5CDD505-2E9C-101B-9397-08002B2CF9AE}" pid="13" name="xd_Signature">
    <vt:bool>false</vt:bool>
  </property>
  <property fmtid="{D5CDD505-2E9C-101B-9397-08002B2CF9AE}" pid="14" name="xd_ProgID">
    <vt:lpwstr/>
  </property>
  <property fmtid="{D5CDD505-2E9C-101B-9397-08002B2CF9AE}" pid="15" name="TaxCatchAll">
    <vt:lpwstr>48;#Miscellaneous files|c70e9e75-391f-4e4e-9d80-6b15c9c197c6;#41;#Project general|98de6114-8d28-4119-9886-af908aea0584;#86;#Cleaning services (076)|e997b94a-46a8-40b4-ab6b-aeb41480fa7e;#1;#2024|9ed252b5-9903-4881-ac46-caf9a61bd944;#37;#Main document|c8960978-b349-4b00-b7d7-2e138b392d6f</vt:lpwstr>
  </property>
  <property fmtid="{D5CDD505-2E9C-101B-9397-08002B2CF9AE}" pid="16" name="g3ac609e592e4ed2a52ae9f73df164cd">
    <vt:lpwstr>Cleaning services (076)|e997b94a-46a8-40b4-ab6b-aeb41480fa7e</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o25719942f6e4a8bb0e8f4e553ffca4a">
    <vt:lpwstr>Miscellaneous files|c70e9e75-391f-4e4e-9d80-6b15c9c197c6</vt:lpwstr>
  </property>
  <property fmtid="{D5CDD505-2E9C-101B-9397-08002B2CF9AE}" pid="21" name="TriggerFlowInfo">
    <vt:lpwstr/>
  </property>
  <property fmtid="{D5CDD505-2E9C-101B-9397-08002B2CF9AE}" pid="22" name="i981d9ca82cb47c5bda5f86417da14080">
    <vt:lpwstr>Main document|c8960978-b349-4b00-b7d7-2e138b392d6f</vt:lpwstr>
  </property>
  <property fmtid="{D5CDD505-2E9C-101B-9397-08002B2CF9AE}" pid="23" name="j8e973651065415c9875ada57644a9ce">
    <vt:lpwstr>2024|9ed252b5-9903-4881-ac46-caf9a61bd944</vt:lpwstr>
  </property>
  <property fmtid="{D5CDD505-2E9C-101B-9397-08002B2CF9AE}" pid="24" name="Document_x0020_type">
    <vt:lpwstr>48</vt:lpwstr>
  </property>
  <property fmtid="{D5CDD505-2E9C-101B-9397-08002B2CF9AE}" pid="25" name="c561618fbc364e31ab9bead2aa36bfc6">
    <vt:lpwstr>Cleaning services (076)|e997b94a-46a8-40b4-ab6b-aeb41480fa7e</vt:lpwstr>
  </property>
  <property fmtid="{D5CDD505-2E9C-101B-9397-08002B2CF9AE}" pid="26" name="Year ">
    <vt:lpwstr>1;#2024|9ed252b5-9903-4881-ac46-caf9a61bd944</vt:lpwstr>
  </property>
  <property fmtid="{D5CDD505-2E9C-101B-9397-08002B2CF9AE}" pid="27" name="Product Group ">
    <vt:lpwstr>86;#Cleaning services (076)|e997b94a-46a8-40b4-ab6b-aeb41480fa7e</vt:lpwstr>
  </property>
  <property fmtid="{D5CDD505-2E9C-101B-9397-08002B2CF9AE}" pid="28" name="hdaa9227ef9e4da08d5e2f045f1fa1b3">
    <vt:lpwstr>Project general|98de6114-8d28-4119-9886-af908aea0584</vt:lpwstr>
  </property>
  <property fmtid="{D5CDD505-2E9C-101B-9397-08002B2CF9AE}" pid="29" name="Document type0">
    <vt:lpwstr>37;#Main document|c8960978-b349-4b00-b7d7-2e138b392d6f</vt:lpwstr>
  </property>
  <property fmtid="{D5CDD505-2E9C-101B-9397-08002B2CF9AE}" pid="30" name="Version_x0020_">
    <vt:lpwstr/>
  </property>
  <property fmtid="{D5CDD505-2E9C-101B-9397-08002B2CF9AE}" pid="31" name="Generation_x0020_">
    <vt:lpwstr/>
  </property>
  <property fmtid="{D5CDD505-2E9C-101B-9397-08002B2CF9AE}" pid="32" name="Criteria_x0020_theme_x0020_">
    <vt:lpwstr>41;#Project general|98de6114-8d28-4119-9886-af908aea0584</vt:lpwstr>
  </property>
  <property fmtid="{D5CDD505-2E9C-101B-9397-08002B2CF9AE}" pid="33" name="e4db33c033a3430d81eb15ad46edaf21">
    <vt:lpwstr/>
  </property>
  <property fmtid="{D5CDD505-2E9C-101B-9397-08002B2CF9AE}" pid="34" name="Product_x0020_Group_x0020_">
    <vt:lpwstr>86;#Cleaning services (076)|e997b94a-46a8-40b4-ab6b-aeb41480fa7e</vt:lpwstr>
  </property>
  <property fmtid="{D5CDD505-2E9C-101B-9397-08002B2CF9AE}" pid="35" name="m030fbba0c9140c1aed6b741e7f3fd76">
    <vt:lpwstr/>
  </property>
  <property fmtid="{D5CDD505-2E9C-101B-9397-08002B2CF9AE}" pid="36" name="Version ">
    <vt:lpwstr/>
  </property>
  <property fmtid="{D5CDD505-2E9C-101B-9397-08002B2CF9AE}" pid="37" name="Criteria theme ">
    <vt:lpwstr>41;#Project general|98de6114-8d28-4119-9886-af908aea0584</vt:lpwstr>
  </property>
  <property fmtid="{D5CDD505-2E9C-101B-9397-08002B2CF9AE}" pid="38" name="Generation ">
    <vt:lpwstr/>
  </property>
  <property fmtid="{D5CDD505-2E9C-101B-9397-08002B2CF9AE}" pid="39" name="Version">
    <vt:lpwstr/>
  </property>
  <property fmtid="{D5CDD505-2E9C-101B-9397-08002B2CF9AE}" pid="40" name="Product Group">
    <vt:lpwstr>86;#Cleaning services (076)|e997b94a-46a8-40b4-ab6b-aeb41480fa7e</vt:lpwstr>
  </property>
  <property fmtid="{D5CDD505-2E9C-101B-9397-08002B2CF9AE}" pid="41" name="Document_x0020_type0">
    <vt:lpwstr>37;#Main document|c8960978-b349-4b00-b7d7-2e138b392d6f</vt:lpwstr>
  </property>
  <property fmtid="{D5CDD505-2E9C-101B-9397-08002B2CF9AE}" pid="42" name="Generation">
    <vt:lpwstr/>
  </property>
  <property fmtid="{D5CDD505-2E9C-101B-9397-08002B2CF9AE}" pid="43" name="Year">
    <vt:lpwstr>1;#2024|9ed252b5-9903-4881-ac46-caf9a61bd944</vt:lpwstr>
  </property>
  <property fmtid="{D5CDD505-2E9C-101B-9397-08002B2CF9AE}" pid="44" name="Criteria theme">
    <vt:lpwstr/>
  </property>
  <property fmtid="{D5CDD505-2E9C-101B-9397-08002B2CF9AE}" pid="45" name="o50598a118964bce91319d9b83570dc9">
    <vt:lpwstr>Miscellaneous files|c70e9e75-391f-4e4e-9d80-6b15c9c197c6</vt:lpwstr>
  </property>
</Properties>
</file>