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O:\Miljø - Sekretariat\ESM\Kriterieredaktør\Svanen\070 Rengøringsmidler til levnedsmiddelindustrien\"/>
    </mc:Choice>
  </mc:AlternateContent>
  <xr:revisionPtr revIDLastSave="0" documentId="8_{D630A83B-47E5-4322-804B-AE35E30178B2}" xr6:coauthVersionLast="40" xr6:coauthVersionMax="40" xr10:uidLastSave="{00000000-0000-0000-0000-000000000000}"/>
  <bookViews>
    <workbookView xWindow="-103" yWindow="-103" windowWidth="29692" windowHeight="11949" tabRatio="681" xr2:uid="{00000000-000D-0000-FFFF-FFFF00000000}"/>
  </bookViews>
  <sheets>
    <sheet name="1" sheetId="30" r:id="rId1"/>
    <sheet name="2" sheetId="32" r:id="rId2"/>
    <sheet name="3" sheetId="33" r:id="rId3"/>
    <sheet name="DID-list 2016" sheetId="6" r:id="rId4"/>
  </sheets>
  <definedNames>
    <definedName name="_xlnm.Print_Titles" localSheetId="3">'DID-list 2016'!$3:$4</definedName>
  </definedNames>
  <calcPr calcId="191029"/>
  <customWorkbookViews>
    <customWorkbookView name="Pehr Hård (Svanen) - Personal View" guid="{94BE19D9-FC8D-41A1-8D7D-427542EADFBC}" mergeInterval="0" personalView="1" maximized="1" windowWidth="1920" windowHeight="874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8" i="33" l="1"/>
  <c r="I8" i="33"/>
  <c r="H8" i="33"/>
  <c r="O19" i="33"/>
  <c r="O8" i="33"/>
  <c r="O24" i="33" s="1"/>
  <c r="J52" i="33" s="1"/>
  <c r="E284" i="6" l="1"/>
  <c r="H284" i="6" s="1"/>
  <c r="H283" i="6"/>
  <c r="E283" i="6"/>
  <c r="E282" i="6"/>
  <c r="H282" i="6" s="1"/>
  <c r="E281" i="6"/>
  <c r="H281" i="6" s="1"/>
  <c r="H280" i="6"/>
  <c r="E280" i="6"/>
  <c r="E279" i="6"/>
  <c r="H279" i="6" s="1"/>
  <c r="E278" i="6"/>
  <c r="H278" i="6" s="1"/>
  <c r="E277" i="6"/>
  <c r="E276" i="6"/>
  <c r="E275" i="6"/>
  <c r="E274" i="6"/>
  <c r="E273" i="6"/>
  <c r="H272" i="6"/>
  <c r="E272" i="6"/>
  <c r="H271" i="6"/>
  <c r="E271" i="6"/>
  <c r="H270" i="6"/>
  <c r="E270" i="6"/>
  <c r="H269" i="6"/>
  <c r="E269" i="6"/>
  <c r="E268" i="6"/>
  <c r="H268" i="6" s="1"/>
  <c r="H267" i="6"/>
  <c r="E267" i="6"/>
  <c r="E266" i="6"/>
  <c r="H266" i="6" s="1"/>
  <c r="E265" i="6"/>
  <c r="H265" i="6" s="1"/>
  <c r="H264" i="6"/>
  <c r="E264" i="6"/>
  <c r="H263" i="6"/>
  <c r="E263" i="6"/>
  <c r="H262" i="6"/>
  <c r="E262" i="6"/>
  <c r="H261" i="6"/>
  <c r="E261" i="6"/>
  <c r="H260" i="6"/>
  <c r="E260" i="6"/>
  <c r="E259" i="6"/>
  <c r="H259" i="6" s="1"/>
  <c r="H258" i="6"/>
  <c r="E258" i="6"/>
  <c r="E257" i="6"/>
  <c r="H257" i="6" s="1"/>
  <c r="E256" i="6"/>
  <c r="H256" i="6" s="1"/>
  <c r="H255" i="6"/>
  <c r="E255" i="6"/>
  <c r="E254" i="6"/>
  <c r="H254" i="6" s="1"/>
  <c r="H253" i="6"/>
  <c r="E253" i="6"/>
  <c r="E252" i="6"/>
  <c r="H252" i="6" s="1"/>
  <c r="H251" i="6"/>
  <c r="E251" i="6"/>
  <c r="E250" i="6"/>
  <c r="H250" i="6" s="1"/>
  <c r="E249" i="6"/>
  <c r="H249" i="6" s="1"/>
  <c r="H248" i="6"/>
  <c r="E248" i="6"/>
  <c r="H247" i="6"/>
  <c r="E247" i="6"/>
  <c r="E246" i="6"/>
  <c r="H246" i="6" s="1"/>
  <c r="E245" i="6"/>
  <c r="H245" i="6" s="1"/>
  <c r="E244" i="6"/>
  <c r="H244" i="6" s="1"/>
  <c r="H243" i="6"/>
  <c r="E243" i="6"/>
  <c r="E242" i="6"/>
  <c r="H242" i="6" s="1"/>
  <c r="H241" i="6"/>
  <c r="E241" i="6"/>
  <c r="E240" i="6"/>
  <c r="H240" i="6" s="1"/>
  <c r="H239" i="6"/>
  <c r="E239" i="6"/>
  <c r="H238" i="6"/>
  <c r="E238" i="6"/>
  <c r="E237" i="6"/>
  <c r="H237" i="6" s="1"/>
  <c r="E236" i="6"/>
  <c r="H236" i="6" s="1"/>
  <c r="E235" i="6"/>
  <c r="H235" i="6" s="1"/>
  <c r="E234" i="6"/>
  <c r="H234" i="6" s="1"/>
  <c r="E232" i="6"/>
  <c r="H232" i="6" s="1"/>
  <c r="E231" i="6"/>
  <c r="H231" i="6" s="1"/>
  <c r="E230" i="6"/>
  <c r="H230" i="6" s="1"/>
  <c r="E229" i="6"/>
  <c r="H229" i="6" s="1"/>
  <c r="E228" i="6"/>
  <c r="H228" i="6" s="1"/>
  <c r="E226" i="6"/>
  <c r="H226" i="6" s="1"/>
  <c r="E225" i="6"/>
  <c r="H225" i="6" s="1"/>
  <c r="E224" i="6"/>
  <c r="H224" i="6" s="1"/>
  <c r="E223" i="6"/>
  <c r="H223" i="6" s="1"/>
  <c r="H222" i="6"/>
  <c r="E222" i="6"/>
  <c r="H221" i="6"/>
  <c r="E221" i="6"/>
  <c r="H220" i="6"/>
  <c r="E220" i="6"/>
  <c r="E218" i="6"/>
  <c r="H217" i="6"/>
  <c r="E217" i="6"/>
  <c r="H216" i="6"/>
  <c r="E216" i="6"/>
  <c r="E215" i="6"/>
  <c r="H215" i="6" s="1"/>
  <c r="H214" i="6"/>
  <c r="E214" i="6"/>
  <c r="E213" i="6"/>
  <c r="H213" i="6" s="1"/>
  <c r="H212" i="6"/>
  <c r="E212" i="6"/>
  <c r="E211" i="6"/>
  <c r="H211" i="6" s="1"/>
  <c r="H210" i="6"/>
  <c r="E210" i="6"/>
  <c r="H209" i="6"/>
  <c r="E209" i="6"/>
  <c r="H208" i="6"/>
  <c r="E208" i="6"/>
  <c r="E207" i="6"/>
  <c r="H207" i="6" s="1"/>
  <c r="H206" i="6"/>
  <c r="E206" i="6"/>
  <c r="H204" i="6"/>
  <c r="E204" i="6"/>
  <c r="H203" i="6"/>
  <c r="E203" i="6"/>
  <c r="E202" i="6"/>
  <c r="H202" i="6" s="1"/>
  <c r="E201" i="6"/>
  <c r="H201" i="6" s="1"/>
  <c r="E199" i="6"/>
  <c r="H199" i="6" s="1"/>
  <c r="E196" i="6"/>
  <c r="H196" i="6" s="1"/>
  <c r="E195" i="6"/>
  <c r="H195" i="6" s="1"/>
  <c r="H194" i="6"/>
  <c r="E194" i="6"/>
  <c r="H193" i="6"/>
  <c r="E193" i="6"/>
  <c r="H192" i="6"/>
  <c r="E192" i="6"/>
  <c r="E191" i="6"/>
  <c r="H190" i="6"/>
  <c r="E190" i="6"/>
  <c r="H189" i="6"/>
  <c r="E189" i="6"/>
  <c r="E188" i="6"/>
  <c r="H188" i="6" s="1"/>
  <c r="E187" i="6"/>
  <c r="H187" i="6" s="1"/>
  <c r="E186" i="6"/>
  <c r="H186" i="6" s="1"/>
  <c r="E185" i="6"/>
  <c r="H185" i="6" s="1"/>
  <c r="E184" i="6"/>
  <c r="H184" i="6" s="1"/>
  <c r="H182" i="6"/>
  <c r="E182" i="6"/>
  <c r="E181" i="6"/>
  <c r="H181" i="6" s="1"/>
  <c r="E180" i="6"/>
  <c r="H180" i="6" s="1"/>
  <c r="H177" i="6"/>
  <c r="E177" i="6"/>
  <c r="H176" i="6"/>
  <c r="E176" i="6"/>
  <c r="H175" i="6"/>
  <c r="E175" i="6"/>
  <c r="H174" i="6"/>
  <c r="E174" i="6"/>
  <c r="H173" i="6"/>
  <c r="E173" i="6"/>
  <c r="H172" i="6"/>
  <c r="E172" i="6"/>
  <c r="H171" i="6"/>
  <c r="E171" i="6"/>
  <c r="H170" i="6"/>
  <c r="E170" i="6"/>
  <c r="H169" i="6"/>
  <c r="E169" i="6"/>
  <c r="H168" i="6"/>
  <c r="E168" i="6"/>
  <c r="E167" i="6"/>
  <c r="E166" i="6"/>
  <c r="H166" i="6" s="1"/>
  <c r="E159" i="6"/>
  <c r="H158" i="6"/>
  <c r="E158" i="6"/>
  <c r="E157" i="6"/>
  <c r="H157" i="6" s="1"/>
  <c r="H156" i="6"/>
  <c r="E156" i="6"/>
  <c r="H155" i="6"/>
  <c r="E155" i="6"/>
  <c r="E153" i="6"/>
  <c r="H153" i="6" s="1"/>
  <c r="H152" i="6"/>
  <c r="E152" i="6"/>
  <c r="H151" i="6"/>
  <c r="E151" i="6"/>
  <c r="E150" i="6"/>
  <c r="H150" i="6" s="1"/>
  <c r="E149" i="6"/>
  <c r="H149" i="6" s="1"/>
  <c r="H148" i="6"/>
  <c r="E148" i="6"/>
  <c r="H147" i="6"/>
  <c r="E147" i="6"/>
  <c r="H145" i="6"/>
  <c r="E145" i="6"/>
  <c r="E144" i="6"/>
  <c r="H144" i="6" s="1"/>
  <c r="E143" i="6"/>
  <c r="H143" i="6" s="1"/>
  <c r="H141" i="6"/>
  <c r="E141" i="6"/>
  <c r="E140" i="6"/>
  <c r="H140" i="6" s="1"/>
  <c r="H138" i="6"/>
  <c r="E138" i="6"/>
  <c r="H134" i="6"/>
  <c r="H133" i="6"/>
  <c r="E133" i="6"/>
  <c r="H132" i="6"/>
  <c r="E132" i="6"/>
  <c r="H131" i="6"/>
  <c r="E131" i="6"/>
  <c r="C128" i="6"/>
  <c r="E128" i="6" s="1"/>
  <c r="H128" i="6" s="1"/>
  <c r="H127" i="6"/>
  <c r="E127" i="6"/>
  <c r="H126" i="6"/>
  <c r="E126" i="6"/>
  <c r="E125" i="6"/>
  <c r="H125" i="6" s="1"/>
  <c r="E124" i="6"/>
  <c r="H124" i="6" s="1"/>
  <c r="H123" i="6"/>
  <c r="E123" i="6"/>
  <c r="H122" i="6"/>
  <c r="E122" i="6"/>
  <c r="H119" i="6"/>
  <c r="H118" i="6"/>
  <c r="E118" i="6"/>
  <c r="H117" i="6"/>
  <c r="E117" i="6"/>
  <c r="H116" i="6"/>
  <c r="E116" i="6"/>
  <c r="H115" i="6"/>
  <c r="E115" i="6"/>
  <c r="H114" i="6"/>
  <c r="E114" i="6" s="1"/>
  <c r="H113" i="6"/>
  <c r="E113" i="6"/>
  <c r="H112" i="6"/>
  <c r="E112" i="6"/>
  <c r="H111" i="6"/>
  <c r="E111" i="6"/>
  <c r="H110" i="6"/>
  <c r="E110" i="6"/>
  <c r="H109" i="6"/>
  <c r="E109" i="6"/>
  <c r="H108" i="6"/>
  <c r="E108" i="6"/>
  <c r="H107" i="6"/>
  <c r="E107" i="6"/>
  <c r="H106" i="6"/>
  <c r="E106" i="6"/>
  <c r="H105" i="6"/>
  <c r="E105" i="6" s="1"/>
  <c r="H104" i="6"/>
  <c r="E104" i="6"/>
  <c r="H103" i="6"/>
  <c r="E103" i="6"/>
  <c r="H102" i="6"/>
  <c r="E102" i="6"/>
  <c r="E101" i="6"/>
  <c r="E100" i="6"/>
  <c r="H99" i="6"/>
  <c r="E99" i="6"/>
  <c r="H98" i="6"/>
  <c r="E98" i="6"/>
  <c r="H97" i="6"/>
  <c r="E97" i="6"/>
  <c r="H96" i="6"/>
  <c r="E96" i="6"/>
  <c r="H95" i="6"/>
  <c r="E95" i="6"/>
  <c r="H94" i="6"/>
  <c r="E94" i="6"/>
  <c r="H93" i="6"/>
  <c r="E93" i="6"/>
  <c r="H92" i="6"/>
  <c r="E92" i="6"/>
  <c r="H91" i="6"/>
  <c r="E91" i="6"/>
  <c r="H90" i="6"/>
  <c r="E90" i="6"/>
  <c r="E89" i="6"/>
  <c r="H89" i="6" s="1"/>
  <c r="H88" i="6"/>
  <c r="C88" i="6"/>
  <c r="E88" i="6" s="1"/>
  <c r="E87" i="6"/>
  <c r="H87" i="6" s="1"/>
  <c r="H85" i="6"/>
  <c r="E85" i="6"/>
  <c r="E84" i="6"/>
  <c r="E83" i="6"/>
  <c r="H83" i="6" s="1"/>
  <c r="H82" i="6"/>
  <c r="E82" i="6"/>
  <c r="H81" i="6"/>
  <c r="E81" i="6"/>
  <c r="H80" i="6"/>
  <c r="E80" i="6"/>
  <c r="H79" i="6"/>
  <c r="E79" i="6"/>
  <c r="H78" i="6"/>
  <c r="E78" i="6" s="1"/>
  <c r="H77" i="6"/>
  <c r="E77" i="6"/>
  <c r="H76" i="6"/>
  <c r="E76" i="6"/>
  <c r="H75" i="6"/>
  <c r="E75" i="6"/>
  <c r="E74" i="6"/>
  <c r="E73" i="6"/>
  <c r="H73" i="6" s="1"/>
  <c r="H72" i="6"/>
  <c r="E72" i="6"/>
  <c r="H71" i="6"/>
  <c r="E71" i="6"/>
  <c r="H56" i="6"/>
  <c r="E56" i="6"/>
  <c r="H55" i="6"/>
  <c r="E55" i="6"/>
  <c r="H54" i="6"/>
  <c r="E54" i="6"/>
  <c r="H53" i="6"/>
  <c r="E53" i="6"/>
  <c r="E49" i="6"/>
  <c r="H48" i="6"/>
  <c r="E48" i="6"/>
  <c r="H39" i="6"/>
  <c r="E39" i="6"/>
  <c r="E38" i="6"/>
  <c r="H38" i="6" s="1"/>
  <c r="H37" i="6"/>
  <c r="E37" i="6"/>
  <c r="E36" i="6"/>
  <c r="H36" i="6" s="1"/>
  <c r="H35" i="6"/>
  <c r="E35" i="6"/>
  <c r="E34" i="6"/>
  <c r="H34" i="6" s="1"/>
  <c r="H33" i="6"/>
  <c r="E33" i="6"/>
  <c r="H32" i="6"/>
  <c r="E32" i="6"/>
  <c r="H31" i="6"/>
  <c r="E31" i="6"/>
  <c r="H30" i="6"/>
  <c r="E30" i="6"/>
  <c r="H29" i="6"/>
  <c r="E29" i="6"/>
  <c r="H28" i="6"/>
  <c r="E28" i="6"/>
  <c r="H27" i="6"/>
  <c r="E27" i="6"/>
  <c r="E26" i="6"/>
  <c r="H26" i="6" s="1"/>
  <c r="H24" i="6"/>
  <c r="E24" i="6"/>
  <c r="E23" i="6"/>
  <c r="H23" i="6" s="1"/>
  <c r="H22" i="6"/>
  <c r="E22" i="6"/>
  <c r="E21" i="6"/>
  <c r="H21" i="6" s="1"/>
  <c r="H20" i="6"/>
  <c r="E20" i="6"/>
  <c r="E19" i="6"/>
  <c r="H19" i="6" s="1"/>
  <c r="H18" i="6"/>
  <c r="E18" i="6"/>
  <c r="E17" i="6"/>
  <c r="H17" i="6" s="1"/>
  <c r="H16" i="6"/>
  <c r="E16" i="6"/>
  <c r="H15" i="6"/>
  <c r="E15" i="6"/>
  <c r="H14" i="6"/>
  <c r="E14" i="6"/>
  <c r="H13" i="6"/>
  <c r="E13" i="6"/>
  <c r="H12" i="6"/>
  <c r="E12" i="6"/>
  <c r="H11" i="6"/>
  <c r="E11" i="6"/>
  <c r="H10" i="6"/>
  <c r="E10" i="6"/>
  <c r="H9" i="6"/>
  <c r="E9" i="6"/>
  <c r="H8" i="6"/>
  <c r="E8" i="6"/>
  <c r="J23" i="33" l="1"/>
  <c r="I23" i="33"/>
  <c r="F23" i="33"/>
  <c r="E23" i="33"/>
  <c r="D23" i="33"/>
  <c r="J22" i="33"/>
  <c r="I22" i="33"/>
  <c r="F22" i="33"/>
  <c r="E22" i="33"/>
  <c r="D22" i="33"/>
  <c r="B22" i="33"/>
  <c r="J21" i="33"/>
  <c r="I21" i="33"/>
  <c r="F21" i="33"/>
  <c r="E21" i="33"/>
  <c r="D21" i="33"/>
  <c r="B21" i="33"/>
  <c r="J20" i="33"/>
  <c r="I20" i="33"/>
  <c r="F20" i="33"/>
  <c r="E20" i="33"/>
  <c r="D20" i="33"/>
  <c r="B20" i="33"/>
  <c r="J19" i="33"/>
  <c r="I19" i="33"/>
  <c r="F19" i="33"/>
  <c r="E19" i="33"/>
  <c r="D19" i="33"/>
  <c r="B19" i="33"/>
  <c r="J18" i="33"/>
  <c r="I18" i="33"/>
  <c r="F18" i="33"/>
  <c r="E18" i="33"/>
  <c r="D18" i="33"/>
  <c r="B18" i="33"/>
  <c r="J17" i="33"/>
  <c r="I17" i="33"/>
  <c r="F17" i="33"/>
  <c r="E17" i="33"/>
  <c r="D17" i="33"/>
  <c r="B17" i="33"/>
  <c r="J16" i="33"/>
  <c r="I16" i="33"/>
  <c r="F16" i="33"/>
  <c r="E16" i="33"/>
  <c r="D16" i="33"/>
  <c r="B16" i="33"/>
  <c r="J15" i="33"/>
  <c r="I15" i="33"/>
  <c r="F15" i="33"/>
  <c r="E15" i="33"/>
  <c r="D15" i="33"/>
  <c r="B15" i="33"/>
  <c r="J14" i="33"/>
  <c r="I14" i="33"/>
  <c r="F14" i="33"/>
  <c r="E14" i="33"/>
  <c r="D14" i="33"/>
  <c r="B14" i="33"/>
  <c r="J13" i="33"/>
  <c r="I13" i="33"/>
  <c r="F13" i="33"/>
  <c r="E13" i="33"/>
  <c r="D13" i="33"/>
  <c r="B13" i="33"/>
  <c r="J12" i="33"/>
  <c r="I12" i="33"/>
  <c r="F12" i="33"/>
  <c r="E12" i="33"/>
  <c r="D12" i="33"/>
  <c r="B12" i="33"/>
  <c r="J11" i="33"/>
  <c r="I11" i="33"/>
  <c r="F11" i="33"/>
  <c r="E11" i="33"/>
  <c r="D11" i="33"/>
  <c r="B11" i="33"/>
  <c r="J10" i="33"/>
  <c r="I10" i="33"/>
  <c r="F10" i="33"/>
  <c r="E10" i="33"/>
  <c r="D10" i="33"/>
  <c r="B10" i="33"/>
  <c r="J9" i="33"/>
  <c r="I9" i="33"/>
  <c r="F9" i="33"/>
  <c r="E9" i="33"/>
  <c r="D9" i="33"/>
  <c r="B9" i="33"/>
  <c r="F8" i="33"/>
  <c r="E8" i="33"/>
  <c r="D8" i="33"/>
  <c r="B8" i="33"/>
  <c r="J7" i="33"/>
  <c r="I7" i="33"/>
  <c r="F7" i="33"/>
  <c r="E7" i="33"/>
  <c r="D7" i="33"/>
  <c r="B7" i="33"/>
  <c r="J23" i="32"/>
  <c r="I23" i="32"/>
  <c r="F23" i="32"/>
  <c r="E23" i="32"/>
  <c r="D23" i="32"/>
  <c r="J22" i="32"/>
  <c r="I22" i="32"/>
  <c r="F22" i="32"/>
  <c r="E22" i="32"/>
  <c r="D22" i="32"/>
  <c r="B22" i="32"/>
  <c r="J21" i="32"/>
  <c r="I21" i="32"/>
  <c r="F21" i="32"/>
  <c r="E21" i="32"/>
  <c r="D21" i="32"/>
  <c r="B21" i="32"/>
  <c r="J20" i="32"/>
  <c r="I20" i="32"/>
  <c r="F20" i="32"/>
  <c r="E20" i="32"/>
  <c r="D20" i="32"/>
  <c r="B20" i="32"/>
  <c r="J19" i="32"/>
  <c r="I19" i="32"/>
  <c r="F19" i="32"/>
  <c r="E19" i="32"/>
  <c r="D19" i="32"/>
  <c r="B19" i="32"/>
  <c r="J18" i="32"/>
  <c r="I18" i="32"/>
  <c r="F18" i="32"/>
  <c r="E18" i="32"/>
  <c r="D18" i="32"/>
  <c r="B18" i="32"/>
  <c r="J17" i="32"/>
  <c r="I17" i="32"/>
  <c r="F17" i="32"/>
  <c r="E17" i="32"/>
  <c r="D17" i="32"/>
  <c r="B17" i="32"/>
  <c r="J16" i="32"/>
  <c r="I16" i="32"/>
  <c r="F16" i="32"/>
  <c r="E16" i="32"/>
  <c r="D16" i="32"/>
  <c r="B16" i="32"/>
  <c r="J15" i="32"/>
  <c r="I15" i="32"/>
  <c r="F15" i="32"/>
  <c r="E15" i="32"/>
  <c r="D15" i="32"/>
  <c r="B15" i="32"/>
  <c r="J14" i="32"/>
  <c r="I14" i="32"/>
  <c r="F14" i="32"/>
  <c r="E14" i="32"/>
  <c r="D14" i="32"/>
  <c r="B14" i="32"/>
  <c r="J13" i="32"/>
  <c r="I13" i="32"/>
  <c r="F13" i="32"/>
  <c r="E13" i="32"/>
  <c r="D13" i="32"/>
  <c r="B13" i="32"/>
  <c r="J12" i="32"/>
  <c r="I12" i="32"/>
  <c r="F12" i="32"/>
  <c r="E12" i="32"/>
  <c r="D12" i="32"/>
  <c r="B12" i="32"/>
  <c r="J11" i="32"/>
  <c r="I11" i="32"/>
  <c r="F11" i="32"/>
  <c r="E11" i="32"/>
  <c r="D11" i="32"/>
  <c r="B11" i="32"/>
  <c r="J10" i="32"/>
  <c r="I10" i="32"/>
  <c r="F10" i="32"/>
  <c r="E10" i="32"/>
  <c r="D10" i="32"/>
  <c r="B10" i="32"/>
  <c r="J9" i="32"/>
  <c r="I9" i="32"/>
  <c r="F9" i="32"/>
  <c r="E9" i="32"/>
  <c r="D9" i="32"/>
  <c r="B9" i="32"/>
  <c r="J8" i="32"/>
  <c r="I8" i="32"/>
  <c r="F8" i="32"/>
  <c r="E8" i="32"/>
  <c r="D8" i="32"/>
  <c r="B8" i="32"/>
  <c r="J7" i="32"/>
  <c r="I7" i="32"/>
  <c r="F7" i="32"/>
  <c r="E7" i="32"/>
  <c r="D7" i="32"/>
  <c r="B7" i="32"/>
  <c r="J23" i="30"/>
  <c r="I23" i="30"/>
  <c r="F23" i="30"/>
  <c r="E23" i="30"/>
  <c r="D23" i="30"/>
  <c r="J22" i="30"/>
  <c r="I22" i="30"/>
  <c r="F22" i="30"/>
  <c r="E22" i="30"/>
  <c r="D22" i="30"/>
  <c r="B22" i="30"/>
  <c r="J21" i="30"/>
  <c r="I21" i="30"/>
  <c r="F21" i="30"/>
  <c r="E21" i="30"/>
  <c r="D21" i="30"/>
  <c r="B21" i="30"/>
  <c r="J20" i="30"/>
  <c r="I20" i="30"/>
  <c r="F20" i="30"/>
  <c r="E20" i="30"/>
  <c r="D20" i="30"/>
  <c r="B20" i="30"/>
  <c r="J19" i="30"/>
  <c r="I19" i="30"/>
  <c r="F19" i="30"/>
  <c r="E19" i="30"/>
  <c r="D19" i="30"/>
  <c r="B19" i="30"/>
  <c r="J18" i="30"/>
  <c r="I18" i="30"/>
  <c r="F18" i="30"/>
  <c r="E18" i="30"/>
  <c r="D18" i="30"/>
  <c r="B18" i="30"/>
  <c r="J17" i="30"/>
  <c r="I17" i="30"/>
  <c r="F17" i="30"/>
  <c r="E17" i="30"/>
  <c r="D17" i="30"/>
  <c r="B17" i="30"/>
  <c r="J16" i="30"/>
  <c r="I16" i="30"/>
  <c r="F16" i="30"/>
  <c r="E16" i="30"/>
  <c r="D16" i="30"/>
  <c r="B16" i="30"/>
  <c r="J15" i="30"/>
  <c r="I15" i="30"/>
  <c r="F15" i="30"/>
  <c r="E15" i="30"/>
  <c r="D15" i="30"/>
  <c r="B15" i="30"/>
  <c r="J14" i="30"/>
  <c r="I14" i="30"/>
  <c r="F14" i="30"/>
  <c r="E14" i="30"/>
  <c r="D14" i="30"/>
  <c r="B14" i="30"/>
  <c r="J13" i="30"/>
  <c r="I13" i="30"/>
  <c r="F13" i="30"/>
  <c r="E13" i="30"/>
  <c r="D13" i="30"/>
  <c r="B13" i="30"/>
  <c r="J12" i="30"/>
  <c r="I12" i="30"/>
  <c r="F12" i="30"/>
  <c r="E12" i="30"/>
  <c r="D12" i="30"/>
  <c r="B12" i="30"/>
  <c r="J11" i="30"/>
  <c r="I11" i="30"/>
  <c r="F11" i="30"/>
  <c r="E11" i="30"/>
  <c r="D11" i="30"/>
  <c r="B11" i="30"/>
  <c r="J10" i="30"/>
  <c r="I10" i="30"/>
  <c r="F10" i="30"/>
  <c r="E10" i="30"/>
  <c r="D10" i="30"/>
  <c r="B10" i="30"/>
  <c r="J9" i="30"/>
  <c r="I9" i="30"/>
  <c r="F9" i="30"/>
  <c r="E9" i="30"/>
  <c r="D9" i="30"/>
  <c r="B9" i="30"/>
  <c r="J8" i="30"/>
  <c r="I8" i="30"/>
  <c r="F8" i="30"/>
  <c r="E8" i="30"/>
  <c r="D8" i="30"/>
  <c r="B8" i="30"/>
  <c r="J7" i="30"/>
  <c r="I7" i="30"/>
  <c r="F7" i="30"/>
  <c r="E7" i="30"/>
  <c r="D7" i="30"/>
  <c r="B7" i="30"/>
  <c r="K8" i="33" l="1"/>
  <c r="H35" i="33"/>
  <c r="H34" i="33"/>
  <c r="H33" i="33"/>
  <c r="H32" i="33"/>
  <c r="H31" i="33"/>
  <c r="H30" i="33"/>
  <c r="H29" i="33"/>
  <c r="N28" i="33"/>
  <c r="M28" i="33"/>
  <c r="L28" i="33"/>
  <c r="K28" i="33"/>
  <c r="N27" i="33"/>
  <c r="M27" i="33"/>
  <c r="L27" i="33"/>
  <c r="K27" i="33"/>
  <c r="P24" i="33"/>
  <c r="K53" i="33" s="1"/>
  <c r="N24" i="33"/>
  <c r="M24" i="33"/>
  <c r="L24" i="33"/>
  <c r="G24" i="33"/>
  <c r="O23" i="33"/>
  <c r="H23" i="33"/>
  <c r="O22" i="33"/>
  <c r="H22" i="33"/>
  <c r="O21" i="33"/>
  <c r="H21" i="33"/>
  <c r="O20" i="33"/>
  <c r="H20" i="33"/>
  <c r="H19" i="33"/>
  <c r="O18" i="33"/>
  <c r="H18" i="33"/>
  <c r="O17" i="33"/>
  <c r="H17" i="33"/>
  <c r="O16" i="33"/>
  <c r="H16" i="33"/>
  <c r="O15" i="33"/>
  <c r="H15" i="33"/>
  <c r="O14" i="33"/>
  <c r="H14" i="33"/>
  <c r="O13" i="33"/>
  <c r="H13" i="33"/>
  <c r="O12" i="33"/>
  <c r="H12" i="33"/>
  <c r="O11" i="33"/>
  <c r="H11" i="33"/>
  <c r="O10" i="33"/>
  <c r="H10" i="33"/>
  <c r="O9" i="33"/>
  <c r="H9" i="33"/>
  <c r="K9" i="33" s="1"/>
  <c r="O7" i="33"/>
  <c r="H7" i="33"/>
  <c r="H35" i="32"/>
  <c r="H34" i="32"/>
  <c r="H33" i="32"/>
  <c r="H32" i="32"/>
  <c r="H31" i="32"/>
  <c r="H30" i="32"/>
  <c r="H29" i="32"/>
  <c r="N28" i="32"/>
  <c r="M28" i="32"/>
  <c r="L28" i="32"/>
  <c r="K28" i="32"/>
  <c r="N27" i="32"/>
  <c r="M27" i="32"/>
  <c r="L27" i="32"/>
  <c r="K27" i="32"/>
  <c r="P24" i="32"/>
  <c r="K53" i="32" s="1"/>
  <c r="N24" i="32"/>
  <c r="M24" i="32"/>
  <c r="L24" i="32"/>
  <c r="G24" i="32"/>
  <c r="O23" i="32"/>
  <c r="H23" i="32"/>
  <c r="O22" i="32"/>
  <c r="H22" i="32"/>
  <c r="O21" i="32"/>
  <c r="H21" i="32"/>
  <c r="O20" i="32"/>
  <c r="H20" i="32"/>
  <c r="O19" i="32"/>
  <c r="H19" i="32"/>
  <c r="O18" i="32"/>
  <c r="H18" i="32"/>
  <c r="O17" i="32"/>
  <c r="H17" i="32"/>
  <c r="O16" i="32"/>
  <c r="H16" i="32"/>
  <c r="O15" i="32"/>
  <c r="H15" i="32"/>
  <c r="O14" i="32"/>
  <c r="H14" i="32"/>
  <c r="O13" i="32"/>
  <c r="H13" i="32"/>
  <c r="O12" i="32"/>
  <c r="H12" i="32"/>
  <c r="O11" i="32"/>
  <c r="H11" i="32"/>
  <c r="O10" i="32"/>
  <c r="H10" i="32"/>
  <c r="O9" i="32"/>
  <c r="H9" i="32"/>
  <c r="O8" i="32"/>
  <c r="H8" i="32"/>
  <c r="O7" i="32"/>
  <c r="O24" i="32" s="1"/>
  <c r="J24" i="32"/>
  <c r="I24" i="32"/>
  <c r="L52" i="32" s="1"/>
  <c r="H7" i="32"/>
  <c r="J24" i="33" l="1"/>
  <c r="I24" i="33"/>
  <c r="M33" i="33" s="1"/>
  <c r="H24" i="33"/>
  <c r="K34" i="32"/>
  <c r="K32" i="33"/>
  <c r="J53" i="33"/>
  <c r="K8" i="32"/>
  <c r="K12" i="32"/>
  <c r="K16" i="32"/>
  <c r="K20" i="32"/>
  <c r="K29" i="33"/>
  <c r="K23" i="32"/>
  <c r="K7" i="33"/>
  <c r="K11" i="33"/>
  <c r="K12" i="33"/>
  <c r="K15" i="33"/>
  <c r="K16" i="33"/>
  <c r="K19" i="33"/>
  <c r="K20" i="33"/>
  <c r="K23" i="33"/>
  <c r="K52" i="33"/>
  <c r="L53" i="32"/>
  <c r="K7" i="32"/>
  <c r="K9" i="32"/>
  <c r="K10" i="32"/>
  <c r="K11" i="32"/>
  <c r="K13" i="32"/>
  <c r="K14" i="32"/>
  <c r="K15" i="32"/>
  <c r="K17" i="32"/>
  <c r="K18" i="32"/>
  <c r="K19" i="32"/>
  <c r="K21" i="32"/>
  <c r="K22" i="32"/>
  <c r="K10" i="33"/>
  <c r="K13" i="33"/>
  <c r="K14" i="33"/>
  <c r="K17" i="33"/>
  <c r="K18" i="33"/>
  <c r="K21" i="33"/>
  <c r="K22" i="33"/>
  <c r="K35" i="33"/>
  <c r="K33" i="33"/>
  <c r="K30" i="33"/>
  <c r="K34" i="33"/>
  <c r="K31" i="33"/>
  <c r="M32" i="32"/>
  <c r="M35" i="32"/>
  <c r="M31" i="32"/>
  <c r="M34" i="32"/>
  <c r="M30" i="32"/>
  <c r="M33" i="32"/>
  <c r="M29" i="32"/>
  <c r="M52" i="32"/>
  <c r="N35" i="32"/>
  <c r="N31" i="32"/>
  <c r="N34" i="32"/>
  <c r="N30" i="32"/>
  <c r="N33" i="32"/>
  <c r="N29" i="32"/>
  <c r="M53" i="32"/>
  <c r="N32" i="32"/>
  <c r="J53" i="32"/>
  <c r="J52" i="32"/>
  <c r="H24" i="32"/>
  <c r="K31" i="32"/>
  <c r="K35" i="32"/>
  <c r="K32" i="32"/>
  <c r="K52" i="32"/>
  <c r="K29" i="32"/>
  <c r="K33" i="32"/>
  <c r="K30" i="32"/>
  <c r="M32" i="33" l="1"/>
  <c r="L52" i="33"/>
  <c r="M30" i="33"/>
  <c r="L53" i="33"/>
  <c r="M34" i="33"/>
  <c r="M35" i="33"/>
  <c r="N30" i="33"/>
  <c r="N35" i="33"/>
  <c r="M53" i="33"/>
  <c r="N31" i="33"/>
  <c r="N33" i="33"/>
  <c r="N32" i="33"/>
  <c r="N34" i="33"/>
  <c r="N29" i="33"/>
  <c r="M52" i="33"/>
  <c r="M29" i="33"/>
  <c r="M31" i="33"/>
  <c r="K24" i="33"/>
  <c r="K24" i="32"/>
  <c r="H35" i="30"/>
  <c r="H34" i="30"/>
  <c r="H33" i="30"/>
  <c r="H32" i="30"/>
  <c r="H31" i="30"/>
  <c r="H30" i="30"/>
  <c r="H29" i="30"/>
  <c r="N28" i="30"/>
  <c r="M28" i="30"/>
  <c r="L28" i="30"/>
  <c r="K28" i="30"/>
  <c r="N27" i="30"/>
  <c r="M27" i="30"/>
  <c r="L27" i="30"/>
  <c r="K27" i="30"/>
  <c r="P24" i="30"/>
  <c r="N24" i="30"/>
  <c r="M24" i="30"/>
  <c r="L24" i="30"/>
  <c r="G24" i="30"/>
  <c r="O23" i="30"/>
  <c r="H23" i="30"/>
  <c r="O22" i="30"/>
  <c r="H22" i="30"/>
  <c r="O21" i="30"/>
  <c r="H21" i="30"/>
  <c r="O20" i="30"/>
  <c r="H20" i="30"/>
  <c r="O19" i="30"/>
  <c r="H19" i="30"/>
  <c r="O18" i="30"/>
  <c r="H18" i="30"/>
  <c r="O17" i="30"/>
  <c r="H17" i="30"/>
  <c r="O16" i="30"/>
  <c r="H16" i="30"/>
  <c r="O15" i="30"/>
  <c r="H15" i="30"/>
  <c r="O14" i="30"/>
  <c r="H14" i="30"/>
  <c r="O13" i="30"/>
  <c r="H13" i="30"/>
  <c r="O12" i="30"/>
  <c r="H12" i="30"/>
  <c r="O11" i="30"/>
  <c r="H11" i="30"/>
  <c r="O10" i="30"/>
  <c r="H10" i="30"/>
  <c r="O9" i="30"/>
  <c r="H9" i="30"/>
  <c r="O8" i="30"/>
  <c r="H8" i="30"/>
  <c r="O7" i="30"/>
  <c r="H7" i="30"/>
  <c r="K23" i="30" l="1"/>
  <c r="K52" i="30"/>
  <c r="K53" i="30"/>
  <c r="L33" i="32"/>
  <c r="L35" i="32"/>
  <c r="L30" i="32"/>
  <c r="L31" i="32"/>
  <c r="L29" i="32"/>
  <c r="L32" i="32"/>
  <c r="N52" i="32"/>
  <c r="N53" i="32"/>
  <c r="L34" i="32"/>
  <c r="K8" i="30"/>
  <c r="K16" i="30"/>
  <c r="K20" i="30"/>
  <c r="K34" i="30"/>
  <c r="L31" i="33"/>
  <c r="L30" i="33"/>
  <c r="L35" i="33"/>
  <c r="L34" i="33"/>
  <c r="L32" i="33"/>
  <c r="L33" i="33"/>
  <c r="N53" i="33"/>
  <c r="N52" i="33"/>
  <c r="L29" i="33"/>
  <c r="K13" i="30"/>
  <c r="K14" i="30"/>
  <c r="K15" i="30"/>
  <c r="K17" i="30"/>
  <c r="K18" i="30"/>
  <c r="K19" i="30"/>
  <c r="K21" i="30"/>
  <c r="K22" i="30"/>
  <c r="O24" i="30"/>
  <c r="K12" i="30"/>
  <c r="J24" i="30"/>
  <c r="K11" i="30"/>
  <c r="K10" i="30"/>
  <c r="K9" i="30"/>
  <c r="K7" i="30"/>
  <c r="H24" i="30"/>
  <c r="K31" i="30"/>
  <c r="K35" i="30"/>
  <c r="K32" i="30"/>
  <c r="K29" i="30"/>
  <c r="K33" i="30"/>
  <c r="K30" i="30"/>
  <c r="M53" i="30" l="1"/>
  <c r="M52" i="30"/>
  <c r="J53" i="30"/>
  <c r="J52" i="30"/>
  <c r="I24" i="30"/>
  <c r="M30" i="30" s="1"/>
  <c r="N35" i="30"/>
  <c r="N32" i="30"/>
  <c r="N31" i="30"/>
  <c r="N34" i="30"/>
  <c r="N30" i="30"/>
  <c r="N33" i="30"/>
  <c r="N29" i="30"/>
  <c r="K24" i="30"/>
  <c r="M35" i="30" l="1"/>
  <c r="L32" i="30"/>
  <c r="N52" i="30"/>
  <c r="M34" i="30"/>
  <c r="L52" i="30"/>
  <c r="L53" i="30"/>
  <c r="M31" i="30"/>
  <c r="M32" i="30"/>
  <c r="M33" i="30"/>
  <c r="M29" i="30"/>
  <c r="N53" i="30"/>
  <c r="L30" i="30"/>
  <c r="L34" i="30"/>
  <c r="L29" i="30"/>
  <c r="L33" i="30"/>
  <c r="L31" i="30"/>
  <c r="L35" i="30"/>
</calcChain>
</file>

<file path=xl/sharedStrings.xml><?xml version="1.0" encoding="utf-8"?>
<sst xmlns="http://schemas.openxmlformats.org/spreadsheetml/2006/main" count="1009" uniqueCount="369">
  <si>
    <t>aNBO</t>
  </si>
  <si>
    <t>anNBO</t>
  </si>
  <si>
    <t>SUM</t>
  </si>
  <si>
    <t>DF</t>
  </si>
  <si>
    <t>Acute toxicity</t>
  </si>
  <si>
    <t>Chronic toxicity</t>
  </si>
  <si>
    <t>Degradation</t>
  </si>
  <si>
    <t>DID-no</t>
  </si>
  <si>
    <t>Ingredient name</t>
  </si>
  <si>
    <t>TF(acute)</t>
  </si>
  <si>
    <t>NOEC (*)</t>
  </si>
  <si>
    <t xml:space="preserve">Aerobic </t>
  </si>
  <si>
    <t xml:space="preserve">Anaerobic </t>
  </si>
  <si>
    <t>Anionic surfactants</t>
  </si>
  <si>
    <t>R</t>
  </si>
  <si>
    <t>N</t>
  </si>
  <si>
    <t>O</t>
  </si>
  <si>
    <t>Y</t>
  </si>
  <si>
    <t>I</t>
  </si>
  <si>
    <t xml:space="preserve">Lauroyl Sarcosinate    </t>
  </si>
  <si>
    <t>Non-ionic surfactants</t>
  </si>
  <si>
    <t>PEG-4 Rapeseed amide</t>
  </si>
  <si>
    <t>Amphoteric surfactants</t>
  </si>
  <si>
    <t>Cationic surfactants</t>
  </si>
  <si>
    <t>Preservatives</t>
  </si>
  <si>
    <t xml:space="preserve">Benzyl alcohol              </t>
  </si>
  <si>
    <t>5-bromo-5-nitro-1,3-dioxane</t>
  </si>
  <si>
    <t>P</t>
  </si>
  <si>
    <t xml:space="preserve">Chloroacetamide      </t>
  </si>
  <si>
    <t xml:space="preserve">Diazolinidylurea         </t>
  </si>
  <si>
    <t xml:space="preserve">Formaldehyde               </t>
  </si>
  <si>
    <t xml:space="preserve">Glutaraldehyde         </t>
  </si>
  <si>
    <t>Methyldibromoglutaronitrile</t>
  </si>
  <si>
    <t>Methyl-, Ethyl- and Propylparaben</t>
  </si>
  <si>
    <t xml:space="preserve">o-Phenylphenol          </t>
  </si>
  <si>
    <t xml:space="preserve">Sodium benzoate          </t>
  </si>
  <si>
    <t>Sodium hydroxy methyl glycinate</t>
  </si>
  <si>
    <t>NA</t>
  </si>
  <si>
    <t xml:space="preserve">Triclosan                   </t>
  </si>
  <si>
    <t>Other ingredients</t>
  </si>
  <si>
    <t xml:space="preserve">Phosphate, as STPP   </t>
  </si>
  <si>
    <t xml:space="preserve">Citrate and citric acid                      </t>
  </si>
  <si>
    <t>Nitrilotriacetat (NTA)</t>
  </si>
  <si>
    <t xml:space="preserve">EDTA                        </t>
  </si>
  <si>
    <t xml:space="preserve">EDDS                         </t>
  </si>
  <si>
    <t xml:space="preserve">Clay                   (Insoluble Inorganic)          </t>
  </si>
  <si>
    <t xml:space="preserve">Carbonates                  </t>
  </si>
  <si>
    <t>Polyasparaginic acid, Na-salt</t>
  </si>
  <si>
    <t>Perborates (as Boron)</t>
  </si>
  <si>
    <t>Tetraacetylethylenediamine (TAED)</t>
  </si>
  <si>
    <t>Mono-, di- and triethanol amine</t>
  </si>
  <si>
    <t>Polyvinylpyrrolidon (PVP)</t>
  </si>
  <si>
    <t>Carboxymethylcellulose (CMC)</t>
  </si>
  <si>
    <t xml:space="preserve">Sodium and magnesium sulphate        </t>
  </si>
  <si>
    <t xml:space="preserve">Urea                          </t>
  </si>
  <si>
    <t xml:space="preserve">Na-/Mg-/KOH         </t>
  </si>
  <si>
    <t>Perfume, if not other specified (**)</t>
  </si>
  <si>
    <t>Dyes, if not other specified (**)</t>
  </si>
  <si>
    <t xml:space="preserve">Anionic polyester       </t>
  </si>
  <si>
    <t xml:space="preserve">PVNO/PVPI                              </t>
  </si>
  <si>
    <t>Zn Ftalocyanin sulphonate</t>
  </si>
  <si>
    <t xml:space="preserve">FWA 1                      </t>
  </si>
  <si>
    <t xml:space="preserve">FWA 5                     </t>
  </si>
  <si>
    <t xml:space="preserve">1-decanol                 </t>
  </si>
  <si>
    <t xml:space="preserve">Methyl laurate          </t>
  </si>
  <si>
    <t>Formic acid (Ca salt)</t>
  </si>
  <si>
    <t xml:space="preserve">Adipic acid               </t>
  </si>
  <si>
    <t xml:space="preserve">Maleic acid               </t>
  </si>
  <si>
    <t xml:space="preserve">Malic acid                 </t>
  </si>
  <si>
    <t xml:space="preserve">Tartaric acid            </t>
  </si>
  <si>
    <t xml:space="preserve">Phosphoric acid       </t>
  </si>
  <si>
    <t xml:space="preserve">Oxalic acid               </t>
  </si>
  <si>
    <t xml:space="preserve">Acetic acid               </t>
  </si>
  <si>
    <t xml:space="preserve">Lactic acid                </t>
  </si>
  <si>
    <t xml:space="preserve">Sulphamic acid           </t>
  </si>
  <si>
    <t xml:space="preserve">Salicylic acid            </t>
  </si>
  <si>
    <t xml:space="preserve">Glutaric acid            </t>
  </si>
  <si>
    <t xml:space="preserve">Malonic acid             </t>
  </si>
  <si>
    <t xml:space="preserve">Ethylene glycol         </t>
  </si>
  <si>
    <t>Ethylene glycol monobutyl ether</t>
  </si>
  <si>
    <t xml:space="preserve">Diethylene glycol        </t>
  </si>
  <si>
    <t>Diethylene glycol monomethyl ether</t>
  </si>
  <si>
    <t>Diethylene glycol monoethyl ether</t>
  </si>
  <si>
    <t>Diethylene glycol monobutyl ether</t>
  </si>
  <si>
    <t>Diethylene glycol dimethylether</t>
  </si>
  <si>
    <t xml:space="preserve">Propylene glycol       </t>
  </si>
  <si>
    <t>Propylene glycol monomethyl ether</t>
  </si>
  <si>
    <t>Propylene glycol monobutylether</t>
  </si>
  <si>
    <t xml:space="preserve">Dipropylene glycol     </t>
  </si>
  <si>
    <t>Dipropylene glycol monomethyl ether</t>
  </si>
  <si>
    <t>Dipropylene glycol monobutylether</t>
  </si>
  <si>
    <t>Dipropylene glycol dimethylether</t>
  </si>
  <si>
    <t xml:space="preserve">Triethylene glycol      </t>
  </si>
  <si>
    <t xml:space="preserve">Tall oil                      </t>
  </si>
  <si>
    <t>Ethylenebisstearamides</t>
  </si>
  <si>
    <t xml:space="preserve">Sodium gluconate      </t>
  </si>
  <si>
    <t xml:space="preserve">Glycol distearate       </t>
  </si>
  <si>
    <t>Hydroxyl ethyl cellulose</t>
  </si>
  <si>
    <t>1-methyl-2-pyrrolidone</t>
  </si>
  <si>
    <t xml:space="preserve">Xanthan gum             </t>
  </si>
  <si>
    <t xml:space="preserve">Benzotriazole           </t>
  </si>
  <si>
    <t>Piperidinol-propanetricarboxylate salt</t>
  </si>
  <si>
    <t>Diethylaminopropyl-DAS</t>
  </si>
  <si>
    <t>Methylbenzamide-DAS</t>
  </si>
  <si>
    <t>Pentaerythritol-tetrakis-phenol-propionate</t>
  </si>
  <si>
    <t>Denatonium benzoate</t>
  </si>
  <si>
    <t xml:space="preserve">Succinate                   </t>
  </si>
  <si>
    <t xml:space="preserve">Polyaspartic acid          </t>
  </si>
  <si>
    <t>Phenoxy-ethanol</t>
  </si>
  <si>
    <t>Cumene sulphonates</t>
  </si>
  <si>
    <t>Proteinhydrolizates, wheatgluten</t>
  </si>
  <si>
    <t>(*)</t>
  </si>
  <si>
    <t>(**)</t>
  </si>
  <si>
    <t>Safety factor for acute toxicity.</t>
  </si>
  <si>
    <t>Toxicity factor based on acute toxicity on aquatic organisms.</t>
  </si>
  <si>
    <t>Safety factor for chronic toxicity.</t>
  </si>
  <si>
    <t>Toxicity factor based on chronic toxicity on aquatic organisms.</t>
  </si>
  <si>
    <t>Readily biodegradable according to OECD guidelines.</t>
  </si>
  <si>
    <t>Persistent. The ingredient has failed the test for inherent biodegradability.</t>
  </si>
  <si>
    <t>The ingredient has not been tested.</t>
  </si>
  <si>
    <t>Not applicable</t>
  </si>
  <si>
    <t>Biodegradable under anaerobic conditions.</t>
  </si>
  <si>
    <t>Not biodegradable under anaerobic conditions.</t>
  </si>
  <si>
    <t>DID-no.</t>
  </si>
  <si>
    <t>CDV(chron)</t>
  </si>
  <si>
    <t xml:space="preserve">Type of product: </t>
  </si>
  <si>
    <t>Product type</t>
  </si>
  <si>
    <t>TF(chron)</t>
  </si>
  <si>
    <t>Water</t>
  </si>
  <si>
    <t>Name of product:</t>
  </si>
  <si>
    <t xml:space="preserve">F  Degradability ** </t>
  </si>
  <si>
    <t>CDV-limit (chron)</t>
  </si>
  <si>
    <t xml:space="preserve">g/g a.i. </t>
  </si>
  <si>
    <t>For pre-diluted/RTU (Ready To Use) products: put in weight (g) for 1 liter</t>
  </si>
  <si>
    <t>DID-no. Ingredient name</t>
  </si>
  <si>
    <t>Limits</t>
  </si>
  <si>
    <t>* Lowest toxicity value (in all tested groups) / Safety factor 1000, 5000, 10000 for 3, 2, 1 tested organism groups.</t>
  </si>
  <si>
    <t>** Factor is 0,05 - 0,5 - 1 for readily biodegradable - inherently biodegradable - persistent (can be 0,15 for some surfactants).</t>
  </si>
  <si>
    <t>Active content (%)</t>
  </si>
  <si>
    <t>Requirements</t>
  </si>
  <si>
    <t>I   Amount not aerobic biodegradable organic substance per functional unit (solution). If ingredient is not on DID-list; if ingredient is aerobic biodegradable fill in "0", if ingredient is not aerobic biodegradable copy amount from column (H).</t>
  </si>
  <si>
    <t>J  Amount not anaerobic biodegradable organic substance per functional unit (solution). If ingredient is not on DID-list; if ingredient is anaerobic biodegradable fill in "0", if ingredient is not anaerobic bio     degradable copy amount from column (H).</t>
  </si>
  <si>
    <t>Note that the following exceptions
 apply:</t>
  </si>
  <si>
    <t>Concentrated products</t>
  </si>
  <si>
    <t>∑ (R50/53 / H410)*100 + (R51/53 / H411 ) *10 +( R52/53 / H412)</t>
  </si>
  <si>
    <t>D &amp; E  Lowest toxicity value / safety factor *</t>
  </si>
  <si>
    <t>For chemicals not on the DID-list</t>
  </si>
  <si>
    <t>Exemptions</t>
  </si>
  <si>
    <t>Recomended dosage (grams):</t>
  </si>
  <si>
    <t>If the ingredient does not have a DID-number, also fill in column D, E, F, I and J</t>
  </si>
  <si>
    <t xml:space="preserve">NA </t>
  </si>
  <si>
    <t xml:space="preserve">O </t>
  </si>
  <si>
    <t xml:space="preserve">N </t>
  </si>
  <si>
    <t xml:space="preserve">Y </t>
  </si>
  <si>
    <t>Anaerobic degradation:</t>
  </si>
  <si>
    <t xml:space="preserve">P </t>
  </si>
  <si>
    <t xml:space="preserve"> Inherently biodegradable according to OECD guidelines.</t>
  </si>
  <si>
    <t xml:space="preserve">R </t>
  </si>
  <si>
    <t>Aerobic degradation:</t>
  </si>
  <si>
    <t>Degradation factor.</t>
  </si>
  <si>
    <t xml:space="preserve">DF </t>
  </si>
  <si>
    <t xml:space="preserve">TF(chronic) </t>
  </si>
  <si>
    <t xml:space="preserve">SF(chronic) </t>
  </si>
  <si>
    <t xml:space="preserve">TF(acute) </t>
  </si>
  <si>
    <t xml:space="preserve">SF(acute) </t>
  </si>
  <si>
    <t>List of abbreviations:</t>
  </si>
  <si>
    <t>5-Chloro-2-Methyl-4-isothiazolin-3-one and 2-Methyl-4-isothiazolin-3-one in mixture 3:1</t>
  </si>
  <si>
    <t xml:space="preserve">(§) </t>
  </si>
  <si>
    <t>The applicants data on aerobic degradability of DID no. 2603 Block polymers will be accepted after presentation of test-report.</t>
  </si>
  <si>
    <t xml:space="preserve">(***) </t>
  </si>
  <si>
    <t xml:space="preserve">applicant the submitted data shall be used to calculate the TF and determine the degradability. If not, the values on the list shall be used. </t>
  </si>
  <si>
    <t xml:space="preserve">As a general rule licence applicants must use the data on the list. Perfumes and dyes are exceptions. If toxicity data is submitted by the licence </t>
  </si>
  <si>
    <t>If no acceptable toxicity data was found, these columns are empty. In that case TF(chronic) is defined as equal to TF(acute) and vice versa</t>
  </si>
  <si>
    <t>Insoluble inorganic  - Inorganic ingredient with very low, or no ability to dissolve in water.</t>
  </si>
  <si>
    <t>Butyl methoxydibenzoylmethane</t>
  </si>
  <si>
    <t>Bis-ethylhexyloxyphenol methoxyphenyl triazine</t>
  </si>
  <si>
    <t>Octocrilene</t>
  </si>
  <si>
    <t>Ethylhexyl triazone</t>
  </si>
  <si>
    <t>Ethylhexyl salicylate</t>
  </si>
  <si>
    <t>Tocopherol acetate</t>
  </si>
  <si>
    <t>Tri-sodium methylglycine diacetat</t>
  </si>
  <si>
    <t>Mn-saltren (CAS 61007-89-4)</t>
  </si>
  <si>
    <t xml:space="preserve">Block polymers ***     </t>
  </si>
  <si>
    <t>Trimethyl pentanediol mono-isobutyrate</t>
  </si>
  <si>
    <t>Hydroxypropyl methyl cellulose</t>
  </si>
  <si>
    <t xml:space="preserve">Glycolic acid            </t>
  </si>
  <si>
    <t>Polysaccarides including starch</t>
  </si>
  <si>
    <t>But-2-one (MEK)</t>
  </si>
  <si>
    <t>Non-protease (active enzyme protein)</t>
  </si>
  <si>
    <t>Protease (active enzyme protein)</t>
  </si>
  <si>
    <t>Ammonia</t>
  </si>
  <si>
    <t>Polyethylene glycol, MW&lt;4100</t>
  </si>
  <si>
    <t>Polyethylene glycol, MW≥4100</t>
  </si>
  <si>
    <t>H2O2</t>
  </si>
  <si>
    <t>Percarbonate</t>
  </si>
  <si>
    <t xml:space="preserve">Soluble Silicates                   </t>
  </si>
  <si>
    <t>Lanolin</t>
  </si>
  <si>
    <t>Lauric Acid (C12:0)</t>
  </si>
  <si>
    <t>Veg. Oil (hydrogenated)</t>
  </si>
  <si>
    <t>Veg. Oil</t>
  </si>
  <si>
    <t>Carboxymethyl inulin (CMI)</t>
  </si>
  <si>
    <t xml:space="preserve">Phosphonates             </t>
  </si>
  <si>
    <t>GLDA</t>
  </si>
  <si>
    <t xml:space="preserve">Polycarboxylates copolymer of acrylic/maleic acid               </t>
  </si>
  <si>
    <t xml:space="preserve">Polycarboxylates homopolymer of acrylic acid                </t>
  </si>
  <si>
    <t>Phenoxypropanol</t>
  </si>
  <si>
    <t>N-(3-Aminopropyl)-N-dodecylpropane-1,3-diamine</t>
  </si>
  <si>
    <t>Sorbate and sorbic acid</t>
  </si>
  <si>
    <t>e-phthaloimidoperoxyhexanoic acid</t>
  </si>
  <si>
    <t>2-Methyl-2H-isothiazol-3-one (MI)</t>
  </si>
  <si>
    <t>CMI + MI in mixture 3:1 (CAS 55965-84-9) (§)</t>
  </si>
  <si>
    <t>1,2-Benzisothiazol-3-one (BIT)</t>
  </si>
  <si>
    <t>di C16-18 Esterquats</t>
  </si>
  <si>
    <t>tri C16-18 Esterquats</t>
  </si>
  <si>
    <t>C16-18 alkyl benzyldimethyl quaternary ammonium salts</t>
  </si>
  <si>
    <t>C8-16 alkyltrimethyl or benzyldimethyl quaternary ammonium salts</t>
  </si>
  <si>
    <t>C8-18 Amphoacetates</t>
  </si>
  <si>
    <t>C10-18 Alkyl dimethyl amine oxide</t>
  </si>
  <si>
    <t>C12-18 Alkyl amidopropyl amine oxide</t>
  </si>
  <si>
    <t>C12-14 Alkyl amidopropyl amine oxide</t>
  </si>
  <si>
    <t>C12-18 Alkyl amine oxide</t>
  </si>
  <si>
    <t>C8-18 Alkyl amidopropylbetaines</t>
  </si>
  <si>
    <t>C12-15 Alkyl dimethyl betaine</t>
  </si>
  <si>
    <t>Sorbitan stearate</t>
  </si>
  <si>
    <t>C8-10 Sorbitan mono- or diester</t>
  </si>
  <si>
    <t>C18 sorbitan monoester, 20 EO</t>
  </si>
  <si>
    <t>C12 sorbitan monoester, 20 EO (polysorbate 20)</t>
  </si>
  <si>
    <t>Amines, tallow, ≥20 - ≤50 EO</t>
  </si>
  <si>
    <t>Amines, tallow, ≤2,5 EO</t>
  </si>
  <si>
    <t>N2 C8-18 Alkanolamide</t>
  </si>
  <si>
    <t xml:space="preserve">Coconut fatty acid monoethanolamide 4 and 5 EO   </t>
  </si>
  <si>
    <t>N1 C8-18 Alkanolamide (even numbered)</t>
  </si>
  <si>
    <t>C8-12 Alkyl polyglycoside, branched</t>
  </si>
  <si>
    <t>C12-18 Alkyl glycerol ester (even numbered), &gt;6,5-17 EO</t>
  </si>
  <si>
    <t>C12-18 Alkyl glycerol ester (even numbered), 1-6,5 EO</t>
  </si>
  <si>
    <t>C12-15 Alcohol, ≥2 - ≤6 EO, ≥2 - ≤6 PO</t>
  </si>
  <si>
    <t>Sodium Lauroyl Methyl Isethionate</t>
  </si>
  <si>
    <t>Sodium cocoyl glutamate</t>
  </si>
  <si>
    <t>C12-18 Alkyl phosphate esters</t>
  </si>
  <si>
    <t>C9-11, ≥2 - ≤10 EO Carboxymethylated, sodium salt or acid</t>
  </si>
  <si>
    <t>C14-18 alfa olefin sulphonate</t>
  </si>
  <si>
    <t>C14-16 alfa olefin sulphonate</t>
  </si>
  <si>
    <t>C16-18 Fatty acid methyl Ester Sulphonate</t>
  </si>
  <si>
    <t>C12-14 Fatty acid methyl Ester Sulphonate</t>
  </si>
  <si>
    <t>di-iso C13 Alkyl sulfosuccinate</t>
  </si>
  <si>
    <t>di-iso C10 Alkyl sulfosuccinate</t>
  </si>
  <si>
    <t>di-2-ethylhexyl sulfosuccinate</t>
  </si>
  <si>
    <t>di-C4-6 Alkyl sulfosuccinate</t>
  </si>
  <si>
    <t>Mono-C16-18 Alkyl sulfosuccinate</t>
  </si>
  <si>
    <t>Mono-C12-18 Alkyl sulfosuccinate</t>
  </si>
  <si>
    <t>Mono-C12-14 Alkyl sulfosuccinate</t>
  </si>
  <si>
    <t>C12-18 Alkyl ether sulphate, even and odd-numbered, 1-3 EO</t>
  </si>
  <si>
    <t>C8-12 Alkyl ether sulphate, even and odd-numbered, 1-3 EO</t>
  </si>
  <si>
    <t>C8-10 Alkyl sulphate</t>
  </si>
  <si>
    <t>C14-16 Alkyl sulphonate</t>
  </si>
  <si>
    <t>C10-13 linear alkyl benzene sulphonates</t>
  </si>
  <si>
    <t>* Cumensulphonate (DID# 2540) – the data on the DID list does not agree with that published under the HERA project. 
The following data on cumen-sulphonates can be used for application: aNBO = R and DF = 0.05. Since BCF = 1.41 and logKow = -2.7, cumensulphonates can in accordance with Appendix 2 be exempted from the calculation of anNBO.</t>
  </si>
  <si>
    <t>* Iminodisuccinate (DID# 2555) can be excluded from the calculation of anNBO.</t>
  </si>
  <si>
    <t>Concentrated consumer products</t>
  </si>
  <si>
    <t>RTU window products for consumers &amp; professional</t>
  </si>
  <si>
    <t>RTU WC, consumer products*</t>
  </si>
  <si>
    <t>RTU others, consumer</t>
  </si>
  <si>
    <t>Concentrated professional products</t>
  </si>
  <si>
    <t>RTU WC, professional*</t>
  </si>
  <si>
    <t>RTU others, professional</t>
  </si>
  <si>
    <t>*The water in the toilet is not included as a part of the in-use solution.</t>
  </si>
  <si>
    <t>R10</t>
  </si>
  <si>
    <t>R11</t>
  </si>
  <si>
    <t>R12</t>
  </si>
  <si>
    <t>LC50/ EC50 (*)</t>
  </si>
  <si>
    <t>SF (*) (Acute)</t>
  </si>
  <si>
    <t>TF    (Acute)</t>
  </si>
  <si>
    <t>SF (*) (Chronic)</t>
  </si>
  <si>
    <t>TF    (Chronic)</t>
  </si>
  <si>
    <t xml:space="preserve">C1-C3 alcohols                </t>
  </si>
  <si>
    <t>Trade name</t>
  </si>
  <si>
    <t>Market</t>
  </si>
  <si>
    <t>∑ (100*H410+10*H411+H412)</t>
  </si>
  <si>
    <t>∑ H411</t>
  </si>
  <si>
    <t>∑ H410</t>
  </si>
  <si>
    <r>
      <rPr>
        <b/>
        <sz val="8"/>
        <rFont val="Calibri"/>
        <family val="2"/>
      </rPr>
      <t xml:space="preserve">∑ </t>
    </r>
    <r>
      <rPr>
        <b/>
        <sz val="8"/>
        <rFont val="Arial"/>
        <family val="2"/>
      </rPr>
      <t>H412</t>
    </r>
  </si>
  <si>
    <t>Total P (g/liter solution)</t>
  </si>
  <si>
    <t xml:space="preserve">RTU products </t>
  </si>
  <si>
    <t>Ready to use products</t>
  </si>
  <si>
    <t>O4 Environmental hazardous substances</t>
  </si>
  <si>
    <t>O7 Phosphorous</t>
  </si>
  <si>
    <t>gram P/litre in use solution</t>
  </si>
  <si>
    <t>anNBO (grams/litre in use solution)</t>
  </si>
  <si>
    <t>aNBO (grams/litre in use solution)</t>
  </si>
  <si>
    <t>O10 Degradeability</t>
  </si>
  <si>
    <t>O11 CDV</t>
  </si>
  <si>
    <t>∑ (100*H410+10*H411+H412 (grams/litre in use solution)</t>
  </si>
  <si>
    <t xml:space="preserve">                                         </t>
  </si>
  <si>
    <t>Leverandør erklæring modtaget (angiv licensnr + virksomhed)</t>
  </si>
  <si>
    <t>C10 Alkyl sulphate</t>
  </si>
  <si>
    <t>C 12-14 Alkyl sulphate</t>
  </si>
  <si>
    <t>C 12-18 Alkyl sulphate</t>
  </si>
  <si>
    <t>C 16-18 Alkyl sulphate</t>
  </si>
  <si>
    <t>C 16-18 Alkyl ether sulphate, ≥1 - ≤ 4 EO</t>
  </si>
  <si>
    <t>Alkylamino sulfosuccinates (even numbered)</t>
  </si>
  <si>
    <t>Alkylamino[ethyl] sulfosuccinates (even numbered)</t>
  </si>
  <si>
    <t xml:space="preserve">Aspartic acid, N-(3-carboxy-1-oxo-sulfopropyl)-N-(C16-C18 (even numbered), C18 unsaturated alkyl) tetrasodium salts </t>
  </si>
  <si>
    <t>Soap C&gt;12-22 (Remark: fatty acids are listed in DID 2520)</t>
  </si>
  <si>
    <t>C12-18,   ≥2 - ≤10 EO Carboxymethylated, sodium salt or acid</t>
  </si>
  <si>
    <t>iso C13 Alkyl phosphate esters, 3 EO</t>
  </si>
  <si>
    <r>
      <t>C8-11 Alcohol, predominately linear, ≤</t>
    </r>
    <r>
      <rPr>
        <sz val="8.1"/>
        <color theme="1"/>
        <rFont val="Arial"/>
        <family val="2"/>
      </rPr>
      <t>2,5 EO</t>
    </r>
  </si>
  <si>
    <r>
      <t>C8-11 Alcohol, predominately linear, &gt;2,5 - ≤10</t>
    </r>
    <r>
      <rPr>
        <sz val="8.1"/>
        <color theme="1"/>
        <rFont val="Arial"/>
        <family val="2"/>
      </rPr>
      <t xml:space="preserve"> EO</t>
    </r>
  </si>
  <si>
    <r>
      <t>C8-11 Alcohol, predominately linear, &gt;10</t>
    </r>
    <r>
      <rPr>
        <sz val="8.1"/>
        <color theme="1"/>
        <rFont val="Arial"/>
        <family val="2"/>
      </rPr>
      <t xml:space="preserve"> EO</t>
    </r>
  </si>
  <si>
    <r>
      <t>C9-11 Alcohol, branched, ≤</t>
    </r>
    <r>
      <rPr>
        <sz val="8.1"/>
        <color theme="1"/>
        <rFont val="Arial"/>
        <family val="2"/>
      </rPr>
      <t>2,5 EO</t>
    </r>
  </si>
  <si>
    <t>C 9-11 Alcohol, branched, &gt;2.5 - ≤10 EO</t>
  </si>
  <si>
    <t>C 9-11 Alcohol, branched, &gt;10 EO</t>
  </si>
  <si>
    <t>2-propylheptyl alcohol, &gt;2.5 - ≤10 EO</t>
  </si>
  <si>
    <t>C10 Alcohol, ≥ 5 - ≤11 EO multibranched(Trimer-propen-oxo-alcohol)</t>
  </si>
  <si>
    <t>C12-16 Alcohol, predominately linear, ≤2,5 EO</t>
  </si>
  <si>
    <t>C12-16 Alcohol, predominately linear, &gt;2,5 - ≤5 EO</t>
  </si>
  <si>
    <t>C12-16 Alcohol, predominately linear, &gt;5 - ≤10 EO</t>
  </si>
  <si>
    <t>C12-14 Alcohol, ≥5 - ≤8 EO 1 t-BuO (endcapped)</t>
  </si>
  <si>
    <r>
      <t xml:space="preserve">iso-C13 Alcohol, ≤ </t>
    </r>
    <r>
      <rPr>
        <sz val="8.1"/>
        <color theme="1"/>
        <rFont val="Arial"/>
        <family val="2"/>
      </rPr>
      <t>2,5 EO</t>
    </r>
  </si>
  <si>
    <r>
      <t>iso-C13 Alcohol, &gt;2,5 - ≤6</t>
    </r>
    <r>
      <rPr>
        <sz val="8.1"/>
        <color theme="1"/>
        <rFont val="Arial"/>
        <family val="2"/>
      </rPr>
      <t xml:space="preserve"> EO</t>
    </r>
  </si>
  <si>
    <r>
      <t>iso-C13 Alcohol, ≥7 - &lt;20</t>
    </r>
    <r>
      <rPr>
        <sz val="8.1"/>
        <color theme="1"/>
        <rFont val="Arial"/>
        <family val="2"/>
      </rPr>
      <t xml:space="preserve"> EO</t>
    </r>
  </si>
  <si>
    <r>
      <t>C14-15 Alcohol, predominately linear, &gt;2,5 - ≤10</t>
    </r>
    <r>
      <rPr>
        <sz val="8.1"/>
        <color theme="1"/>
        <rFont val="Arial"/>
        <family val="2"/>
      </rPr>
      <t xml:space="preserve"> EO</t>
    </r>
  </si>
  <si>
    <t>C12-16 Alcohol, predominately linear &gt;10 - &lt;20 EO</t>
  </si>
  <si>
    <t>C12-16 Alcohol, predominately linear, &gt;20 - &lt;30 EO</t>
  </si>
  <si>
    <t>C12-16 Alcohol, predominately linear, ≥30 EO</t>
  </si>
  <si>
    <t>C12-18 Alcohol, predominately linear, ≤2,5 EO</t>
  </si>
  <si>
    <t>C12-18 Alcohol, predominately linear, &gt;2,5 - ≤5 EO</t>
  </si>
  <si>
    <t>C12-18 Alcohol, predominately linear, &gt;5 - ≤10 EO</t>
  </si>
  <si>
    <t>C12-18 Alcohol, predominately linear, &gt; 10 EO</t>
  </si>
  <si>
    <t>C16-18 Alcohol, predominately linear, ≤2,5 EO</t>
  </si>
  <si>
    <t>C16-18 Alcohol, predominately linear, &gt;2,5 - ≤8 EO</t>
  </si>
  <si>
    <t>C16-18 Alcohol, predominately linear, &gt;9 - ≤19 EO</t>
  </si>
  <si>
    <t>C16-18 Alcohol, predominately linear, ≥20 - ≤30 EO</t>
  </si>
  <si>
    <t>C16-18 Alcohol, predominately linear, &gt;30 EO</t>
  </si>
  <si>
    <t>C10-16 Alcohol, 6 and 7 EO, ≤3 PO</t>
  </si>
  <si>
    <t>C4-10 Alkyl polyglucoside</t>
  </si>
  <si>
    <t>C 12-14 Alkyl polyglycoside</t>
  </si>
  <si>
    <t>C 16-18 Alkyl polyglycoside</t>
  </si>
  <si>
    <t>Amines, coco, ≥10 - ≤15 EO</t>
  </si>
  <si>
    <t>Amines, tallow, ≥5 - ≤11 EO</t>
  </si>
  <si>
    <t>Amines, tallow, ≥12 - ≤19 EO</t>
  </si>
  <si>
    <t xml:space="preserve">Amines, C18 saturated and unsaturated, ≤2,5 EO </t>
  </si>
  <si>
    <t xml:space="preserve">Amines, C18 saturated and unsaturated, ≥5 - ≤15 EO </t>
  </si>
  <si>
    <t>Amines, C18 saturated and unsaturated, ≥20 - ≤25 EO</t>
  </si>
  <si>
    <t>C12-14 Fatty acid methyl ester (MEE), 1-30 EO</t>
  </si>
  <si>
    <t>2-bromo-2-nitropropane-1,3-diol (Remark: Formaldehyde donor)</t>
  </si>
  <si>
    <t>Linear polydimethylsiloxanes</t>
  </si>
  <si>
    <t xml:space="preserve">Paraffin (CAS 8002-74-2)                  </t>
  </si>
  <si>
    <t xml:space="preserve">Glycerol, sorbitol and xylitol                  </t>
  </si>
  <si>
    <t xml:space="preserve">Zeolite                   (Insoluble Inorganic)                       </t>
  </si>
  <si>
    <t>Ja (506-140 Blumøller)</t>
  </si>
  <si>
    <t xml:space="preserve">Fatty acids, C≥14-C≤22 (even numbered) (Remark: soap is listed in DID 2025)    </t>
  </si>
  <si>
    <t>Fatty acid, C≥6-C≤12 methyl ester</t>
  </si>
  <si>
    <t>JA (526-115 Alpha)</t>
  </si>
  <si>
    <t>Cetyl Alcohol and Cetearyl Alcohol</t>
  </si>
  <si>
    <t xml:space="preserve">Calcium- and sodium chloride </t>
  </si>
  <si>
    <t>Silicon dioxide, quartz          (Insoluble inorganic)</t>
  </si>
  <si>
    <t>Ja, Bilag 4 (517-044 Dalli)</t>
  </si>
  <si>
    <t>Xylene sulphonate</t>
  </si>
  <si>
    <t>Proteins except enzymes</t>
  </si>
  <si>
    <r>
      <t xml:space="preserve">Iminodisuccinat </t>
    </r>
    <r>
      <rPr>
        <b/>
        <sz val="9"/>
        <color rgb="FFFF0000"/>
        <rFont val="Geneva"/>
      </rPr>
      <t/>
    </r>
  </si>
  <si>
    <t>bilag 4 (526-131 Forchem)</t>
  </si>
  <si>
    <t>Ja (506-149 Dalli)</t>
  </si>
  <si>
    <t>Methanesulphonic acid</t>
  </si>
  <si>
    <t>Aloe vera</t>
  </si>
  <si>
    <t>Panthenol</t>
  </si>
  <si>
    <t>Caprylyl glycol</t>
  </si>
  <si>
    <t>Glycerides, C14-18 and C16-18-unsatd. mono-, di- and tri-</t>
  </si>
  <si>
    <t>Detergents Ingredients Database, version 2016</t>
  </si>
  <si>
    <t>C14-15 Alcohol, predominately linear, ≤ 2,5 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</si>
</sst>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-* #,##0.00\ _k_r_-;\-* #,##0.00\ _k_r_-;_-* &quot;-&quot;??\ _k_r_-;_-@_-"/>
    <numFmt numFmtId="166" formatCode="_-* #,##0.00\ _€_-;\-* #,##0.00\ _€_-;_-* &quot;-&quot;??\ _€_-;_-@_-"/>
    <numFmt numFmtId="167" formatCode="0.0000"/>
    <numFmt numFmtId="168" formatCode="0.0"/>
    <numFmt numFmtId="169" formatCode="0.000"/>
    <numFmt numFmtId="170" formatCode="0.00000"/>
    <numFmt numFmtId="171" formatCode="_(* #,##0.00_);_(* \(#,##0.00\);_(* &quot;-&quot;??_);_(@_)"/>
  </numFmts>
  <fonts count="37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b/>
      <sz val="14"/>
      <color theme="5"/>
      <name val="Arial"/>
      <family val="2"/>
    </font>
    <font>
      <u/>
      <sz val="9"/>
      <color indexed="12"/>
      <name val="Geneva"/>
    </font>
    <font>
      <sz val="9"/>
      <name val="Geneva"/>
      <family val="2"/>
    </font>
    <font>
      <u/>
      <sz val="9"/>
      <color indexed="12"/>
      <name val="Geneva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u/>
      <sz val="14.3"/>
      <color theme="10"/>
      <name val="Calibri"/>
      <family val="2"/>
    </font>
    <font>
      <sz val="11"/>
      <color indexed="8"/>
      <name val="ＭＳ Ｐゴシック"/>
      <family val="3"/>
      <charset val="128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0"/>
      <name val="Arial"/>
      <family val="2"/>
    </font>
    <font>
      <b/>
      <sz val="8"/>
      <name val="Arial"/>
      <family val="2"/>
    </font>
    <font>
      <b/>
      <sz val="8"/>
      <name val="Calibri"/>
      <family val="2"/>
    </font>
    <font>
      <sz val="12"/>
      <color theme="1"/>
      <name val="Geneva"/>
    </font>
    <font>
      <sz val="9"/>
      <color theme="1"/>
      <name val="Geneva"/>
    </font>
    <font>
      <b/>
      <sz val="18"/>
      <color theme="1"/>
      <name val="Arial"/>
      <family val="2"/>
    </font>
    <font>
      <b/>
      <sz val="18"/>
      <color theme="1"/>
      <name val="Geneva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9"/>
      <color theme="1"/>
      <name val="Geneva"/>
    </font>
    <font>
      <sz val="8.1"/>
      <color theme="1"/>
      <name val="Arial"/>
      <family val="2"/>
    </font>
    <font>
      <u/>
      <sz val="9"/>
      <color theme="1"/>
      <name val="Geneva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b/>
      <sz val="9"/>
      <color rgb="FFFF0000"/>
      <name val="Geneva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6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271">
    <xf numFmtId="0" fontId="0" fillId="0" borderId="0"/>
    <xf numFmtId="0" fontId="8" fillId="0" borderId="0"/>
    <xf numFmtId="0" fontId="7" fillId="0" borderId="0"/>
    <xf numFmtId="0" fontId="7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4" fillId="0" borderId="0"/>
    <xf numFmtId="171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14">
      <alignment horizontal="left"/>
    </xf>
    <xf numFmtId="0" fontId="11" fillId="0" borderId="14">
      <alignment horizontal="left"/>
    </xf>
    <xf numFmtId="0" fontId="10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1" fillId="0" borderId="0"/>
    <xf numFmtId="0" fontId="4" fillId="0" borderId="0"/>
    <xf numFmtId="0" fontId="8" fillId="0" borderId="0"/>
    <xf numFmtId="0" fontId="8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19" fillId="0" borderId="0" applyFont="0" applyFill="0" applyBorder="0" applyAlignment="0" applyProtection="0"/>
    <xf numFmtId="171" fontId="8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0" borderId="0"/>
    <xf numFmtId="0" fontId="3" fillId="0" borderId="0"/>
    <xf numFmtId="0" fontId="8" fillId="0" borderId="0"/>
    <xf numFmtId="166" fontId="8" fillId="0" borderId="0" applyFont="0" applyFill="0" applyBorder="0" applyAlignment="0" applyProtection="0"/>
    <xf numFmtId="0" fontId="8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/>
    <xf numFmtId="165" fontId="8" fillId="0" borderId="0" applyFont="0" applyFill="0" applyBorder="0" applyAlignment="0" applyProtection="0"/>
    <xf numFmtId="0" fontId="2" fillId="0" borderId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307">
    <xf numFmtId="0" fontId="0" fillId="0" borderId="0" xfId="0"/>
    <xf numFmtId="0" fontId="0" fillId="0" borderId="0" xfId="0" applyFill="1"/>
    <xf numFmtId="0" fontId="8" fillId="8" borderId="0" xfId="0" applyFont="1" applyFill="1"/>
    <xf numFmtId="0" fontId="8" fillId="7" borderId="0" xfId="0" applyFont="1" applyFill="1" applyBorder="1" applyAlignment="1"/>
    <xf numFmtId="0" fontId="0" fillId="7" borderId="6" xfId="0" applyFill="1" applyBorder="1" applyAlignment="1">
      <alignment horizontal="center"/>
    </xf>
    <xf numFmtId="1" fontId="6" fillId="7" borderId="0" xfId="0" applyNumberFormat="1" applyFont="1" applyFill="1" applyBorder="1" applyAlignment="1">
      <alignment horizontal="center"/>
    </xf>
    <xf numFmtId="168" fontId="0" fillId="7" borderId="29" xfId="0" applyNumberFormat="1" applyFill="1" applyBorder="1"/>
    <xf numFmtId="168" fontId="8" fillId="7" borderId="29" xfId="0" applyNumberFormat="1" applyFont="1" applyFill="1" applyBorder="1" applyAlignment="1"/>
    <xf numFmtId="168" fontId="0" fillId="7" borderId="0" xfId="0" applyNumberFormat="1" applyFill="1"/>
    <xf numFmtId="168" fontId="8" fillId="7" borderId="0" xfId="0" applyNumberFormat="1" applyFont="1" applyFill="1" applyBorder="1" applyAlignment="1"/>
    <xf numFmtId="168" fontId="0" fillId="7" borderId="1" xfId="0" applyNumberFormat="1" applyFill="1" applyBorder="1"/>
    <xf numFmtId="0" fontId="8" fillId="7" borderId="1" xfId="0" applyFont="1" applyFill="1" applyBorder="1" applyAlignment="1"/>
    <xf numFmtId="1" fontId="6" fillId="7" borderId="31" xfId="0" applyNumberFormat="1" applyFont="1" applyFill="1" applyBorder="1" applyAlignment="1">
      <alignment horizontal="center"/>
    </xf>
    <xf numFmtId="0" fontId="5" fillId="8" borderId="0" xfId="0" applyFont="1" applyFill="1" applyAlignment="1">
      <alignment horizontal="right"/>
    </xf>
    <xf numFmtId="0" fontId="6" fillId="8" borderId="0" xfId="0" applyFont="1" applyFill="1" applyAlignment="1">
      <alignment horizontal="right"/>
    </xf>
    <xf numFmtId="0" fontId="0" fillId="8" borderId="0" xfId="0" applyFill="1" applyBorder="1" applyAlignment="1"/>
    <xf numFmtId="0" fontId="0" fillId="8" borderId="6" xfId="0" applyFill="1" applyBorder="1" applyAlignment="1">
      <alignment horizontal="center"/>
    </xf>
    <xf numFmtId="0" fontId="5" fillId="8" borderId="1" xfId="0" applyFont="1" applyFill="1" applyBorder="1"/>
    <xf numFmtId="0" fontId="0" fillId="8" borderId="1" xfId="0" applyFill="1" applyBorder="1" applyAlignment="1"/>
    <xf numFmtId="0" fontId="5" fillId="8" borderId="1" xfId="0" applyFont="1" applyFill="1" applyBorder="1" applyAlignment="1"/>
    <xf numFmtId="169" fontId="5" fillId="8" borderId="1" xfId="0" applyNumberFormat="1" applyFont="1" applyFill="1" applyBorder="1" applyAlignment="1">
      <alignment horizontal="center"/>
    </xf>
    <xf numFmtId="1" fontId="6" fillId="8" borderId="1" xfId="0" applyNumberFormat="1" applyFont="1" applyFill="1" applyBorder="1" applyAlignment="1">
      <alignment horizontal="center"/>
    </xf>
    <xf numFmtId="169" fontId="6" fillId="8" borderId="1" xfId="0" applyNumberFormat="1" applyFont="1" applyFill="1" applyBorder="1" applyAlignment="1">
      <alignment horizontal="center"/>
    </xf>
    <xf numFmtId="0" fontId="5" fillId="8" borderId="0" xfId="0" applyFont="1" applyFill="1" applyBorder="1"/>
    <xf numFmtId="0" fontId="5" fillId="8" borderId="0" xfId="0" applyFont="1" applyFill="1" applyBorder="1" applyAlignment="1"/>
    <xf numFmtId="1" fontId="6" fillId="8" borderId="0" xfId="0" applyNumberFormat="1" applyFont="1" applyFill="1" applyBorder="1" applyAlignment="1">
      <alignment horizontal="center"/>
    </xf>
    <xf numFmtId="2" fontId="6" fillId="8" borderId="0" xfId="0" applyNumberFormat="1" applyFont="1" applyFill="1" applyBorder="1" applyAlignment="1">
      <alignment horizontal="center"/>
    </xf>
    <xf numFmtId="0" fontId="6" fillId="8" borderId="0" xfId="0" applyFont="1" applyFill="1" applyBorder="1"/>
    <xf numFmtId="0" fontId="5" fillId="8" borderId="26" xfId="0" applyFont="1" applyFill="1" applyBorder="1" applyAlignment="1"/>
    <xf numFmtId="0" fontId="6" fillId="8" borderId="5" xfId="0" applyFont="1" applyFill="1" applyBorder="1" applyAlignment="1"/>
    <xf numFmtId="0" fontId="0" fillId="8" borderId="0" xfId="0" applyFill="1" applyBorder="1"/>
    <xf numFmtId="0" fontId="0" fillId="8" borderId="15" xfId="0" applyFill="1" applyBorder="1"/>
    <xf numFmtId="0" fontId="0" fillId="8" borderId="29" xfId="0" applyFill="1" applyBorder="1" applyAlignment="1"/>
    <xf numFmtId="0" fontId="0" fillId="8" borderId="22" xfId="0" applyFill="1" applyBorder="1"/>
    <xf numFmtId="168" fontId="6" fillId="8" borderId="5" xfId="0" applyNumberFormat="1" applyFont="1" applyFill="1" applyBorder="1" applyAlignment="1"/>
    <xf numFmtId="1" fontId="6" fillId="8" borderId="5" xfId="0" applyNumberFormat="1" applyFont="1" applyFill="1" applyBorder="1" applyAlignment="1">
      <alignment horizontal="center"/>
    </xf>
    <xf numFmtId="0" fontId="5" fillId="8" borderId="32" xfId="0" applyFont="1" applyFill="1" applyBorder="1" applyAlignment="1">
      <alignment horizontal="left"/>
    </xf>
    <xf numFmtId="2" fontId="5" fillId="8" borderId="30" xfId="0" applyNumberFormat="1" applyFont="1" applyFill="1" applyBorder="1" applyAlignment="1">
      <alignment horizontal="center"/>
    </xf>
    <xf numFmtId="0" fontId="0" fillId="8" borderId="30" xfId="0" applyFill="1" applyBorder="1"/>
    <xf numFmtId="0" fontId="5" fillId="8" borderId="12" xfId="0" applyFont="1" applyFill="1" applyBorder="1" applyAlignment="1">
      <alignment horizontal="left"/>
    </xf>
    <xf numFmtId="0" fontId="0" fillId="8" borderId="31" xfId="0" applyFill="1" applyBorder="1"/>
    <xf numFmtId="0" fontId="8" fillId="8" borderId="15" xfId="0" applyFont="1" applyFill="1" applyBorder="1"/>
    <xf numFmtId="0" fontId="0" fillId="8" borderId="29" xfId="0" applyFill="1" applyBorder="1"/>
    <xf numFmtId="168" fontId="6" fillId="8" borderId="26" xfId="0" applyNumberFormat="1" applyFont="1" applyFill="1" applyBorder="1" applyAlignment="1"/>
    <xf numFmtId="0" fontId="0" fillId="8" borderId="32" xfId="0" applyFill="1" applyBorder="1"/>
    <xf numFmtId="0" fontId="8" fillId="8" borderId="12" xfId="0" applyFont="1" applyFill="1" applyBorder="1"/>
    <xf numFmtId="168" fontId="5" fillId="8" borderId="6" xfId="0" applyNumberFormat="1" applyFont="1" applyFill="1" applyBorder="1" applyAlignment="1">
      <alignment horizontal="center" wrapText="1"/>
    </xf>
    <xf numFmtId="0" fontId="6" fillId="8" borderId="6" xfId="0" applyFont="1" applyFill="1" applyBorder="1" applyAlignment="1">
      <alignment horizontal="center" wrapText="1"/>
    </xf>
    <xf numFmtId="168" fontId="8" fillId="7" borderId="26" xfId="0" applyNumberFormat="1" applyFont="1" applyFill="1" applyBorder="1" applyAlignment="1"/>
    <xf numFmtId="168" fontId="8" fillId="7" borderId="5" xfId="0" applyNumberFormat="1" applyFont="1" applyFill="1" applyBorder="1" applyAlignment="1"/>
    <xf numFmtId="1" fontId="6" fillId="7" borderId="21" xfId="0" applyNumberFormat="1" applyFont="1" applyFill="1" applyBorder="1" applyAlignment="1">
      <alignment horizontal="center"/>
    </xf>
    <xf numFmtId="0" fontId="8" fillId="7" borderId="5" xfId="0" applyFont="1" applyFill="1" applyBorder="1" applyAlignment="1"/>
    <xf numFmtId="0" fontId="8" fillId="7" borderId="26" xfId="0" applyFont="1" applyFill="1" applyBorder="1" applyAlignment="1"/>
    <xf numFmtId="168" fontId="5" fillId="8" borderId="6" xfId="0" applyNumberFormat="1" applyFont="1" applyFill="1" applyBorder="1" applyAlignment="1">
      <alignment wrapText="1"/>
    </xf>
    <xf numFmtId="0" fontId="6" fillId="8" borderId="6" xfId="0" applyFont="1" applyFill="1" applyBorder="1" applyAlignment="1">
      <alignment horizontal="center"/>
    </xf>
    <xf numFmtId="169" fontId="0" fillId="7" borderId="6" xfId="0" applyNumberFormat="1" applyFill="1" applyBorder="1" applyAlignment="1">
      <alignment horizontal="center"/>
    </xf>
    <xf numFmtId="2" fontId="0" fillId="7" borderId="6" xfId="0" applyNumberFormat="1" applyFill="1" applyBorder="1" applyAlignment="1">
      <alignment horizontal="center"/>
    </xf>
    <xf numFmtId="168" fontId="0" fillId="7" borderId="6" xfId="0" applyNumberFormat="1" applyFill="1" applyBorder="1" applyAlignment="1">
      <alignment horizontal="center"/>
    </xf>
    <xf numFmtId="0" fontId="8" fillId="2" borderId="6" xfId="111" applyNumberFormat="1" applyFont="1" applyFill="1" applyBorder="1" applyAlignment="1" applyProtection="1">
      <alignment horizontal="right"/>
      <protection locked="0"/>
    </xf>
    <xf numFmtId="0" fontId="0" fillId="8" borderId="0" xfId="0" applyFill="1"/>
    <xf numFmtId="0" fontId="0" fillId="8" borderId="1" xfId="0" applyFill="1" applyBorder="1"/>
    <xf numFmtId="0" fontId="5" fillId="8" borderId="0" xfId="0" applyFont="1" applyFill="1" applyAlignment="1">
      <alignment horizontal="centerContinuous"/>
    </xf>
    <xf numFmtId="0" fontId="0" fillId="8" borderId="0" xfId="0" applyFill="1" applyAlignment="1"/>
    <xf numFmtId="2" fontId="5" fillId="8" borderId="0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Alignment="1"/>
    <xf numFmtId="0" fontId="0" fillId="0" borderId="6" xfId="0" applyBorder="1"/>
    <xf numFmtId="0" fontId="22" fillId="8" borderId="6" xfId="0" applyFont="1" applyFill="1" applyBorder="1" applyAlignment="1">
      <alignment horizontal="center" wrapText="1"/>
    </xf>
    <xf numFmtId="0" fontId="0" fillId="3" borderId="6" xfId="0" applyFill="1" applyBorder="1" applyAlignment="1"/>
    <xf numFmtId="0" fontId="0" fillId="3" borderId="6" xfId="0" applyFill="1" applyBorder="1" applyAlignment="1">
      <alignment horizontal="center"/>
    </xf>
    <xf numFmtId="0" fontId="0" fillId="3" borderId="6" xfId="0" applyFill="1" applyBorder="1"/>
    <xf numFmtId="0" fontId="8" fillId="3" borderId="6" xfId="0" applyFont="1" applyFill="1" applyBorder="1" applyProtection="1">
      <protection locked="0"/>
    </xf>
    <xf numFmtId="0" fontId="8" fillId="3" borderId="0" xfId="0" applyFont="1" applyFill="1"/>
    <xf numFmtId="0" fontId="8" fillId="3" borderId="3" xfId="0" applyFon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20" fillId="3" borderId="6" xfId="0" applyFont="1" applyFill="1" applyBorder="1" applyAlignment="1">
      <alignment horizontal="left" wrapText="1"/>
    </xf>
    <xf numFmtId="0" fontId="0" fillId="3" borderId="6" xfId="0" applyFill="1" applyBorder="1" applyAlignment="1">
      <alignment horizontal="left" wrapText="1"/>
    </xf>
    <xf numFmtId="2" fontId="0" fillId="3" borderId="6" xfId="0" applyNumberFormat="1" applyFill="1" applyBorder="1"/>
    <xf numFmtId="0" fontId="5" fillId="8" borderId="6" xfId="0" applyFont="1" applyFill="1" applyBorder="1" applyAlignment="1">
      <alignment horizontal="centerContinuous" wrapText="1"/>
    </xf>
    <xf numFmtId="0" fontId="5" fillId="8" borderId="6" xfId="0" applyFont="1" applyFill="1" applyBorder="1" applyAlignment="1"/>
    <xf numFmtId="0" fontId="5" fillId="8" borderId="6" xfId="0" applyFont="1" applyFill="1" applyBorder="1"/>
    <xf numFmtId="0" fontId="0" fillId="3" borderId="0" xfId="0" applyFill="1"/>
    <xf numFmtId="0" fontId="5" fillId="3" borderId="6" xfId="32" applyFont="1" applyFill="1" applyBorder="1" applyAlignment="1">
      <alignment horizontal="center" wrapText="1"/>
    </xf>
    <xf numFmtId="168" fontId="5" fillId="3" borderId="6" xfId="32" applyNumberFormat="1" applyFont="1" applyFill="1" applyBorder="1" applyAlignment="1">
      <alignment horizontal="center" wrapText="1"/>
    </xf>
    <xf numFmtId="0" fontId="5" fillId="8" borderId="26" xfId="32" applyFont="1" applyFill="1" applyBorder="1" applyAlignment="1"/>
    <xf numFmtId="0" fontId="5" fillId="8" borderId="5" xfId="32" applyFont="1" applyFill="1" applyBorder="1" applyAlignment="1"/>
    <xf numFmtId="168" fontId="5" fillId="8" borderId="5" xfId="32" applyNumberFormat="1" applyFont="1" applyFill="1" applyBorder="1" applyAlignment="1"/>
    <xf numFmtId="168" fontId="5" fillId="8" borderId="26" xfId="32" applyNumberFormat="1" applyFont="1" applyFill="1" applyBorder="1" applyAlignment="1"/>
    <xf numFmtId="168" fontId="8" fillId="7" borderId="26" xfId="32" applyNumberFormat="1" applyFont="1" applyFill="1" applyBorder="1" applyAlignment="1"/>
    <xf numFmtId="168" fontId="8" fillId="7" borderId="5" xfId="32" applyNumberFormat="1" applyFont="1" applyFill="1" applyBorder="1" applyAlignment="1"/>
    <xf numFmtId="167" fontId="8" fillId="7" borderId="26" xfId="0" applyNumberFormat="1" applyFont="1" applyFill="1" applyBorder="1" applyAlignment="1">
      <alignment horizontal="center"/>
    </xf>
    <xf numFmtId="2" fontId="8" fillId="7" borderId="26" xfId="0" applyNumberFormat="1" applyFont="1" applyFill="1" applyBorder="1" applyAlignment="1">
      <alignment horizontal="center"/>
    </xf>
    <xf numFmtId="0" fontId="0" fillId="8" borderId="26" xfId="0" applyFill="1" applyBorder="1" applyAlignment="1">
      <alignment horizontal="center"/>
    </xf>
    <xf numFmtId="0" fontId="5" fillId="8" borderId="6" xfId="0" applyFont="1" applyFill="1" applyBorder="1" applyAlignment="1">
      <alignment horizontal="center"/>
    </xf>
    <xf numFmtId="0" fontId="5" fillId="8" borderId="6" xfId="0" applyFont="1" applyFill="1" applyBorder="1" applyAlignment="1">
      <alignment horizontal="center" wrapText="1"/>
    </xf>
    <xf numFmtId="169" fontId="8" fillId="7" borderId="26" xfId="0" applyNumberFormat="1" applyFont="1" applyFill="1" applyBorder="1" applyAlignment="1">
      <alignment horizontal="center"/>
    </xf>
    <xf numFmtId="0" fontId="5" fillId="8" borderId="6" xfId="32" applyFont="1" applyFill="1" applyBorder="1" applyAlignment="1">
      <alignment wrapText="1"/>
    </xf>
    <xf numFmtId="1" fontId="5" fillId="8" borderId="6" xfId="32" applyNumberFormat="1" applyFont="1" applyFill="1" applyBorder="1" applyAlignment="1">
      <alignment horizontal="center" wrapText="1"/>
    </xf>
    <xf numFmtId="0" fontId="5" fillId="0" borderId="32" xfId="32" applyFont="1" applyFill="1" applyBorder="1" applyAlignment="1">
      <alignment horizontal="center"/>
    </xf>
    <xf numFmtId="168" fontId="5" fillId="3" borderId="6" xfId="32" applyNumberFormat="1" applyFont="1" applyFill="1" applyBorder="1" applyAlignment="1"/>
    <xf numFmtId="0" fontId="5" fillId="3" borderId="6" xfId="32" applyFont="1" applyFill="1" applyBorder="1" applyAlignment="1">
      <alignment wrapText="1"/>
    </xf>
    <xf numFmtId="0" fontId="8" fillId="0" borderId="6" xfId="0" applyFont="1" applyBorder="1"/>
    <xf numFmtId="0" fontId="5" fillId="8" borderId="26" xfId="32" applyFont="1" applyFill="1" applyBorder="1" applyAlignment="1">
      <alignment horizontal="left"/>
    </xf>
    <xf numFmtId="0" fontId="5" fillId="8" borderId="21" xfId="32" applyFont="1" applyFill="1" applyBorder="1" applyAlignment="1">
      <alignment horizontal="left"/>
    </xf>
    <xf numFmtId="0" fontId="5" fillId="8" borderId="26" xfId="32" applyFont="1" applyFill="1" applyBorder="1" applyAlignment="1">
      <alignment horizontal="center" wrapText="1"/>
    </xf>
    <xf numFmtId="0" fontId="5" fillId="8" borderId="21" xfId="32" applyFont="1" applyFill="1" applyBorder="1" applyAlignment="1">
      <alignment horizontal="center" wrapText="1"/>
    </xf>
    <xf numFmtId="0" fontId="5" fillId="0" borderId="0" xfId="32" applyFont="1" applyFill="1" applyBorder="1" applyAlignment="1">
      <alignment horizontal="center"/>
    </xf>
    <xf numFmtId="0" fontId="5" fillId="8" borderId="26" xfId="32" applyFont="1" applyFill="1" applyBorder="1" applyAlignment="1">
      <alignment horizontal="center" wrapText="1"/>
    </xf>
    <xf numFmtId="0" fontId="5" fillId="8" borderId="21" xfId="32" applyFont="1" applyFill="1" applyBorder="1" applyAlignment="1">
      <alignment horizontal="center" wrapText="1"/>
    </xf>
    <xf numFmtId="0" fontId="5" fillId="8" borderId="26" xfId="32" applyFont="1" applyFill="1" applyBorder="1" applyAlignment="1">
      <alignment horizontal="left"/>
    </xf>
    <xf numFmtId="0" fontId="5" fillId="8" borderId="21" xfId="32" applyFont="1" applyFill="1" applyBorder="1" applyAlignment="1">
      <alignment horizontal="left"/>
    </xf>
    <xf numFmtId="2" fontId="0" fillId="0" borderId="6" xfId="0" applyNumberFormat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0" fontId="5" fillId="3" borderId="6" xfId="0" applyFont="1" applyFill="1" applyBorder="1" applyAlignment="1">
      <alignment horizontal="left"/>
    </xf>
    <xf numFmtId="0" fontId="5" fillId="3" borderId="6" xfId="0" applyFont="1" applyFill="1" applyBorder="1" applyAlignment="1"/>
    <xf numFmtId="0" fontId="0" fillId="9" borderId="6" xfId="0" applyFill="1" applyBorder="1" applyAlignment="1">
      <alignment horizontal="left" wrapText="1"/>
    </xf>
    <xf numFmtId="0" fontId="8" fillId="9" borderId="6" xfId="0" applyFont="1" applyFill="1" applyBorder="1" applyAlignment="1">
      <alignment horizontal="left"/>
    </xf>
    <xf numFmtId="0" fontId="0" fillId="9" borderId="6" xfId="0" applyFill="1" applyBorder="1" applyAlignment="1"/>
    <xf numFmtId="2" fontId="0" fillId="9" borderId="6" xfId="0" applyNumberFormat="1" applyFill="1" applyBorder="1" applyAlignment="1">
      <alignment horizontal="right"/>
    </xf>
    <xf numFmtId="2" fontId="0" fillId="9" borderId="6" xfId="0" applyNumberFormat="1" applyFill="1" applyBorder="1"/>
    <xf numFmtId="1" fontId="0" fillId="9" borderId="6" xfId="0" applyNumberFormat="1" applyFill="1" applyBorder="1" applyAlignment="1">
      <alignment horizontal="center"/>
    </xf>
    <xf numFmtId="0" fontId="0" fillId="9" borderId="26" xfId="0" applyFill="1" applyBorder="1" applyAlignment="1">
      <alignment horizontal="center"/>
    </xf>
    <xf numFmtId="0" fontId="24" fillId="0" borderId="0" xfId="0" applyFont="1" applyFill="1" applyProtection="1"/>
    <xf numFmtId="0" fontId="25" fillId="0" borderId="0" xfId="0" applyFont="1" applyFill="1" applyProtection="1"/>
    <xf numFmtId="0" fontId="25" fillId="0" borderId="0" xfId="0" applyFont="1" applyFill="1" applyAlignment="1">
      <alignment horizontal="right"/>
    </xf>
    <xf numFmtId="0" fontId="25" fillId="0" borderId="0" xfId="0" applyFont="1" applyFill="1" applyAlignment="1">
      <alignment horizontal="center" wrapText="1"/>
    </xf>
    <xf numFmtId="0" fontId="25" fillId="0" borderId="0" xfId="0" applyFont="1" applyFill="1"/>
    <xf numFmtId="1" fontId="26" fillId="0" borderId="0" xfId="0" applyNumberFormat="1" applyFont="1" applyFill="1" applyAlignment="1" applyProtection="1">
      <alignment horizontal="left"/>
    </xf>
    <xf numFmtId="0" fontId="27" fillId="0" borderId="0" xfId="0" applyFont="1" applyFill="1" applyProtection="1"/>
    <xf numFmtId="0" fontId="28" fillId="0" borderId="37" xfId="4" applyFont="1" applyFill="1" applyBorder="1" applyAlignment="1" applyProtection="1"/>
    <xf numFmtId="0" fontId="29" fillId="0" borderId="38" xfId="0" applyFont="1" applyFill="1" applyBorder="1" applyProtection="1"/>
    <xf numFmtId="0" fontId="29" fillId="0" borderId="39" xfId="0" applyFont="1" applyFill="1" applyBorder="1" applyProtection="1"/>
    <xf numFmtId="0" fontId="30" fillId="0" borderId="36" xfId="0" applyFont="1" applyFill="1" applyBorder="1" applyAlignment="1">
      <alignment horizontal="right" textRotation="90" wrapText="1"/>
    </xf>
    <xf numFmtId="0" fontId="30" fillId="0" borderId="3" xfId="0" applyFont="1" applyFill="1" applyBorder="1" applyAlignment="1">
      <alignment horizontal="right" textRotation="90" wrapText="1"/>
    </xf>
    <xf numFmtId="0" fontId="30" fillId="0" borderId="27" xfId="0" applyFont="1" applyFill="1" applyBorder="1" applyAlignment="1">
      <alignment horizontal="right" textRotation="90" wrapText="1"/>
    </xf>
    <xf numFmtId="0" fontId="30" fillId="0" borderId="36" xfId="0" applyFont="1" applyFill="1" applyBorder="1" applyAlignment="1">
      <alignment horizontal="right" textRotation="90"/>
    </xf>
    <xf numFmtId="0" fontId="25" fillId="0" borderId="40" xfId="0" applyFont="1" applyFill="1" applyBorder="1" applyAlignment="1">
      <alignment horizontal="center" wrapText="1"/>
    </xf>
    <xf numFmtId="0" fontId="25" fillId="0" borderId="0" xfId="0" applyFont="1" applyFill="1" applyBorder="1"/>
    <xf numFmtId="0" fontId="28" fillId="0" borderId="7" xfId="0" applyFont="1" applyFill="1" applyBorder="1" applyProtection="1"/>
    <xf numFmtId="0" fontId="29" fillId="0" borderId="7" xfId="0" applyFont="1" applyFill="1" applyBorder="1" applyProtection="1"/>
    <xf numFmtId="0" fontId="25" fillId="0" borderId="8" xfId="0" applyFont="1" applyFill="1" applyBorder="1" applyAlignment="1">
      <alignment horizontal="right"/>
    </xf>
    <xf numFmtId="0" fontId="25" fillId="0" borderId="9" xfId="0" applyFont="1" applyFill="1" applyBorder="1" applyAlignment="1">
      <alignment horizontal="right"/>
    </xf>
    <xf numFmtId="0" fontId="25" fillId="0" borderId="41" xfId="0" applyFont="1" applyFill="1" applyBorder="1" applyAlignment="1">
      <alignment horizontal="center" wrapText="1"/>
    </xf>
    <xf numFmtId="0" fontId="28" fillId="0" borderId="42" xfId="0" applyFont="1" applyFill="1" applyBorder="1"/>
    <xf numFmtId="0" fontId="28" fillId="0" borderId="35" xfId="0" applyFont="1" applyFill="1" applyBorder="1" applyProtection="1"/>
    <xf numFmtId="0" fontId="28" fillId="0" borderId="4" xfId="0" applyFont="1" applyFill="1" applyBorder="1" applyAlignment="1">
      <alignment horizontal="right"/>
    </xf>
    <xf numFmtId="0" fontId="28" fillId="0" borderId="12" xfId="0" applyFont="1" applyFill="1" applyBorder="1" applyAlignment="1">
      <alignment horizontal="right"/>
    </xf>
    <xf numFmtId="0" fontId="28" fillId="0" borderId="10" xfId="0" applyFont="1" applyFill="1" applyBorder="1" applyAlignment="1">
      <alignment horizontal="right"/>
    </xf>
    <xf numFmtId="0" fontId="28" fillId="0" borderId="11" xfId="0" applyFont="1" applyFill="1" applyBorder="1" applyAlignment="1">
      <alignment horizontal="right"/>
    </xf>
    <xf numFmtId="0" fontId="28" fillId="0" borderId="31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center" wrapText="1"/>
    </xf>
    <xf numFmtId="0" fontId="31" fillId="0" borderId="0" xfId="0" applyFont="1" applyFill="1" applyBorder="1"/>
    <xf numFmtId="0" fontId="28" fillId="0" borderId="43" xfId="0" applyFont="1" applyFill="1" applyBorder="1"/>
    <xf numFmtId="0" fontId="28" fillId="0" borderId="34" xfId="0" applyFont="1" applyFill="1" applyBorder="1" applyProtection="1"/>
    <xf numFmtId="0" fontId="28" fillId="0" borderId="6" xfId="0" applyFont="1" applyFill="1" applyBorder="1" applyAlignment="1">
      <alignment horizontal="right"/>
    </xf>
    <xf numFmtId="0" fontId="28" fillId="0" borderId="26" xfId="0" applyFont="1" applyFill="1" applyBorder="1" applyAlignment="1">
      <alignment horizontal="right"/>
    </xf>
    <xf numFmtId="0" fontId="28" fillId="0" borderId="13" xfId="0" applyFont="1" applyFill="1" applyBorder="1" applyAlignment="1">
      <alignment horizontal="right"/>
    </xf>
    <xf numFmtId="0" fontId="28" fillId="0" borderId="14" xfId="0" applyFont="1" applyFill="1" applyBorder="1" applyAlignment="1">
      <alignment horizontal="right"/>
    </xf>
    <xf numFmtId="0" fontId="28" fillId="0" borderId="21" xfId="0" applyFont="1" applyFill="1" applyBorder="1" applyAlignment="1">
      <alignment horizontal="right"/>
    </xf>
    <xf numFmtId="0" fontId="25" fillId="0" borderId="0" xfId="4" quotePrefix="1" applyFont="1" applyFill="1" applyBorder="1" applyAlignment="1" applyProtection="1">
      <alignment horizontal="center" wrapText="1"/>
    </xf>
    <xf numFmtId="0" fontId="28" fillId="0" borderId="34" xfId="0" applyFont="1" applyFill="1" applyBorder="1"/>
    <xf numFmtId="0" fontId="28" fillId="0" borderId="34" xfId="0" applyFont="1" applyFill="1" applyBorder="1" applyAlignment="1" applyProtection="1">
      <alignment vertical="center" wrapText="1"/>
    </xf>
    <xf numFmtId="0" fontId="28" fillId="0" borderId="44" xfId="0" applyFont="1" applyFill="1" applyBorder="1"/>
    <xf numFmtId="0" fontId="28" fillId="0" borderId="33" xfId="0" applyFont="1" applyFill="1" applyBorder="1"/>
    <xf numFmtId="0" fontId="28" fillId="0" borderId="28" xfId="0" applyFont="1" applyFill="1" applyBorder="1" applyAlignment="1">
      <alignment horizontal="right"/>
    </xf>
    <xf numFmtId="0" fontId="28" fillId="0" borderId="24" xfId="0" applyFont="1" applyFill="1" applyBorder="1" applyAlignment="1">
      <alignment horizontal="right"/>
    </xf>
    <xf numFmtId="0" fontId="28" fillId="0" borderId="45" xfId="0" applyFont="1" applyFill="1" applyBorder="1" applyAlignment="1">
      <alignment horizontal="right"/>
    </xf>
    <xf numFmtId="0" fontId="28" fillId="0" borderId="23" xfId="0" applyFont="1" applyFill="1" applyBorder="1" applyAlignment="1">
      <alignment horizontal="right"/>
    </xf>
    <xf numFmtId="0" fontId="28" fillId="0" borderId="25" xfId="0" applyFont="1" applyFill="1" applyBorder="1" applyAlignment="1">
      <alignment horizontal="right"/>
    </xf>
    <xf numFmtId="0" fontId="31" fillId="0" borderId="0" xfId="0" applyFont="1" applyFill="1"/>
    <xf numFmtId="0" fontId="25" fillId="0" borderId="0" xfId="0" applyFont="1" applyFill="1" applyBorder="1" applyProtection="1"/>
    <xf numFmtId="0" fontId="25" fillId="0" borderId="0" xfId="0" applyFont="1" applyFill="1" applyBorder="1" applyAlignment="1">
      <alignment horizontal="right"/>
    </xf>
    <xf numFmtId="0" fontId="31" fillId="0" borderId="46" xfId="0" applyFont="1" applyFill="1" applyBorder="1"/>
    <xf numFmtId="0" fontId="28" fillId="0" borderId="10" xfId="0" applyFont="1" applyFill="1" applyBorder="1" applyProtection="1"/>
    <xf numFmtId="0" fontId="28" fillId="0" borderId="27" xfId="0" applyFont="1" applyFill="1" applyBorder="1" applyAlignment="1">
      <alignment horizontal="right"/>
    </xf>
    <xf numFmtId="0" fontId="33" fillId="0" borderId="47" xfId="4" applyFont="1" applyFill="1" applyBorder="1" applyAlignment="1" applyProtection="1">
      <alignment horizontal="center" wrapText="1"/>
    </xf>
    <xf numFmtId="0" fontId="28" fillId="0" borderId="17" xfId="0" applyFont="1" applyFill="1" applyBorder="1" applyAlignment="1">
      <alignment horizontal="right"/>
    </xf>
    <xf numFmtId="0" fontId="28" fillId="0" borderId="36" xfId="0" applyFont="1" applyFill="1" applyBorder="1" applyAlignment="1">
      <alignment horizontal="right"/>
    </xf>
    <xf numFmtId="0" fontId="28" fillId="0" borderId="3" xfId="0" applyFont="1" applyFill="1" applyBorder="1" applyAlignment="1">
      <alignment horizontal="right"/>
    </xf>
    <xf numFmtId="0" fontId="28" fillId="0" borderId="13" xfId="0" applyFont="1" applyFill="1" applyBorder="1" applyProtection="1"/>
    <xf numFmtId="0" fontId="25" fillId="0" borderId="47" xfId="0" applyFont="1" applyFill="1" applyBorder="1" applyAlignment="1">
      <alignment horizontal="center" wrapText="1"/>
    </xf>
    <xf numFmtId="0" fontId="31" fillId="0" borderId="47" xfId="0" applyFont="1" applyFill="1" applyBorder="1" applyAlignment="1">
      <alignment horizontal="center" wrapText="1"/>
    </xf>
    <xf numFmtId="0" fontId="28" fillId="0" borderId="34" xfId="0" applyFont="1" applyFill="1" applyBorder="1" applyAlignment="1">
      <alignment vertical="top" wrapText="1"/>
    </xf>
    <xf numFmtId="0" fontId="28" fillId="0" borderId="41" xfId="0" applyFont="1" applyFill="1" applyBorder="1" applyAlignment="1">
      <alignment horizontal="right"/>
    </xf>
    <xf numFmtId="0" fontId="28" fillId="0" borderId="34" xfId="0" applyFont="1" applyFill="1" applyBorder="1" applyAlignment="1">
      <alignment horizontal="right" vertical="center"/>
    </xf>
    <xf numFmtId="0" fontId="25" fillId="0" borderId="21" xfId="0" applyFont="1" applyFill="1" applyBorder="1" applyAlignment="1">
      <alignment horizontal="center" wrapText="1"/>
    </xf>
    <xf numFmtId="0" fontId="28" fillId="0" borderId="21" xfId="2" applyFont="1" applyFill="1" applyBorder="1" applyAlignment="1" applyProtection="1">
      <alignment horizontal="right" wrapText="1"/>
      <protection locked="0"/>
    </xf>
    <xf numFmtId="0" fontId="28" fillId="0" borderId="6" xfId="2" applyFont="1" applyFill="1" applyBorder="1" applyAlignment="1" applyProtection="1">
      <alignment horizontal="right"/>
      <protection locked="0"/>
    </xf>
    <xf numFmtId="0" fontId="28" fillId="0" borderId="26" xfId="2" applyFont="1" applyFill="1" applyBorder="1" applyAlignment="1">
      <alignment horizontal="right"/>
    </xf>
    <xf numFmtId="0" fontId="28" fillId="0" borderId="13" xfId="2" applyFont="1" applyFill="1" applyBorder="1" applyAlignment="1" applyProtection="1">
      <alignment horizontal="right"/>
      <protection locked="0"/>
    </xf>
    <xf numFmtId="0" fontId="28" fillId="0" borderId="6" xfId="2" applyFont="1" applyFill="1" applyBorder="1" applyAlignment="1" applyProtection="1">
      <alignment horizontal="right" wrapText="1"/>
      <protection locked="0"/>
    </xf>
    <xf numFmtId="0" fontId="28" fillId="0" borderId="14" xfId="2" applyFont="1" applyFill="1" applyBorder="1" applyAlignment="1" applyProtection="1">
      <alignment horizontal="right" wrapText="1"/>
      <protection locked="0"/>
    </xf>
    <xf numFmtId="0" fontId="28" fillId="0" borderId="48" xfId="0" applyFont="1" applyFill="1" applyBorder="1"/>
    <xf numFmtId="0" fontId="28" fillId="0" borderId="33" xfId="0" applyFont="1" applyFill="1" applyBorder="1" applyProtection="1"/>
    <xf numFmtId="0" fontId="34" fillId="0" borderId="0" xfId="0" applyFont="1" applyFill="1"/>
    <xf numFmtId="0" fontId="28" fillId="0" borderId="0" xfId="0" applyFont="1" applyFill="1" applyProtection="1"/>
    <xf numFmtId="0" fontId="28" fillId="0" borderId="0" xfId="0" applyFont="1" applyFill="1" applyAlignment="1">
      <alignment horizontal="right"/>
    </xf>
    <xf numFmtId="0" fontId="25" fillId="0" borderId="49" xfId="0" applyFont="1" applyFill="1" applyBorder="1" applyAlignment="1">
      <alignment horizontal="right"/>
    </xf>
    <xf numFmtId="0" fontId="25" fillId="0" borderId="40" xfId="0" applyFont="1" applyFill="1" applyBorder="1" applyAlignment="1">
      <alignment horizontal="right"/>
    </xf>
    <xf numFmtId="0" fontId="28" fillId="0" borderId="50" xfId="0" applyFont="1" applyFill="1" applyBorder="1"/>
    <xf numFmtId="0" fontId="28" fillId="0" borderId="18" xfId="0" applyFont="1" applyFill="1" applyBorder="1" applyProtection="1"/>
    <xf numFmtId="0" fontId="28" fillId="0" borderId="18" xfId="0" applyFont="1" applyFill="1" applyBorder="1" applyAlignment="1">
      <alignment horizontal="right"/>
    </xf>
    <xf numFmtId="0" fontId="28" fillId="0" borderId="19" xfId="0" applyFont="1" applyFill="1" applyBorder="1" applyAlignment="1">
      <alignment horizontal="right"/>
    </xf>
    <xf numFmtId="0" fontId="28" fillId="0" borderId="51" xfId="0" applyFont="1" applyFill="1" applyBorder="1" applyAlignment="1">
      <alignment horizontal="right"/>
    </xf>
    <xf numFmtId="0" fontId="28" fillId="0" borderId="52" xfId="0" applyFont="1" applyFill="1" applyBorder="1" applyAlignment="1">
      <alignment horizontal="right"/>
    </xf>
    <xf numFmtId="0" fontId="28" fillId="0" borderId="53" xfId="0" applyFont="1" applyFill="1" applyBorder="1" applyAlignment="1">
      <alignment horizontal="right"/>
    </xf>
    <xf numFmtId="0" fontId="28" fillId="0" borderId="54" xfId="0" applyFont="1" applyFill="1" applyBorder="1" applyAlignment="1">
      <alignment horizontal="right"/>
    </xf>
    <xf numFmtId="0" fontId="28" fillId="0" borderId="20" xfId="0" applyFont="1" applyFill="1" applyBorder="1" applyAlignment="1">
      <alignment horizontal="right"/>
    </xf>
    <xf numFmtId="0" fontId="28" fillId="0" borderId="16" xfId="0" applyFont="1" applyFill="1" applyBorder="1" applyProtection="1"/>
    <xf numFmtId="0" fontId="28" fillId="0" borderId="16" xfId="0" applyFont="1" applyFill="1" applyBorder="1" applyAlignment="1">
      <alignment horizontal="right"/>
    </xf>
    <xf numFmtId="0" fontId="28" fillId="0" borderId="2" xfId="0" applyFont="1" applyFill="1" applyBorder="1" applyAlignment="1">
      <alignment horizontal="right"/>
    </xf>
    <xf numFmtId="0" fontId="28" fillId="0" borderId="22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right"/>
    </xf>
    <xf numFmtId="0" fontId="31" fillId="0" borderId="55" xfId="0" applyFont="1" applyFill="1" applyBorder="1" applyAlignment="1">
      <alignment horizontal="center" wrapText="1"/>
    </xf>
    <xf numFmtId="0" fontId="28" fillId="0" borderId="13" xfId="0" applyFont="1" applyFill="1" applyBorder="1" applyAlignment="1" applyProtection="1">
      <alignment horizontal="left"/>
    </xf>
    <xf numFmtId="0" fontId="28" fillId="0" borderId="35" xfId="0" applyFont="1" applyFill="1" applyBorder="1" applyAlignment="1" applyProtection="1">
      <alignment horizontal="left"/>
    </xf>
    <xf numFmtId="0" fontId="28" fillId="0" borderId="34" xfId="0" applyFont="1" applyFill="1" applyBorder="1" applyAlignment="1" applyProtection="1">
      <alignment horizontal="left"/>
    </xf>
    <xf numFmtId="0" fontId="28" fillId="0" borderId="33" xfId="0" applyFont="1" applyFill="1" applyBorder="1" applyAlignment="1" applyProtection="1">
      <alignment horizontal="left"/>
    </xf>
    <xf numFmtId="0" fontId="28" fillId="0" borderId="56" xfId="0" applyFont="1" applyFill="1" applyBorder="1"/>
    <xf numFmtId="0" fontId="25" fillId="0" borderId="57" xfId="0" applyFont="1" applyFill="1" applyBorder="1" applyAlignment="1">
      <alignment horizontal="center" wrapText="1"/>
    </xf>
    <xf numFmtId="0" fontId="28" fillId="0" borderId="58" xfId="0" applyFont="1" applyFill="1" applyBorder="1"/>
    <xf numFmtId="0" fontId="25" fillId="0" borderId="0" xfId="2" applyFont="1" applyFill="1" applyBorder="1" applyAlignment="1" applyProtection="1">
      <alignment horizontal="right" wrapText="1"/>
      <protection locked="0"/>
    </xf>
    <xf numFmtId="0" fontId="25" fillId="0" borderId="0" xfId="2" applyFont="1" applyFill="1" applyBorder="1" applyAlignment="1" applyProtection="1">
      <alignment horizontal="right"/>
      <protection locked="0"/>
    </xf>
    <xf numFmtId="0" fontId="25" fillId="0" borderId="0" xfId="2" applyFont="1" applyFill="1" applyBorder="1" applyAlignment="1">
      <alignment horizontal="right"/>
    </xf>
    <xf numFmtId="0" fontId="28" fillId="0" borderId="39" xfId="0" applyFont="1" applyFill="1" applyBorder="1"/>
    <xf numFmtId="0" fontId="28" fillId="0" borderId="43" xfId="0" applyFont="1" applyFill="1" applyBorder="1" applyAlignment="1">
      <alignment horizontal="right"/>
    </xf>
    <xf numFmtId="0" fontId="28" fillId="0" borderId="47" xfId="0" applyFont="1" applyFill="1" applyBorder="1" applyAlignment="1">
      <alignment horizontal="right"/>
    </xf>
    <xf numFmtId="0" fontId="28" fillId="0" borderId="5" xfId="0" applyFont="1" applyFill="1" applyBorder="1" applyAlignment="1">
      <alignment horizontal="right"/>
    </xf>
    <xf numFmtId="0" fontId="35" fillId="0" borderId="13" xfId="0" applyFont="1" applyFill="1" applyBorder="1" applyProtection="1"/>
    <xf numFmtId="0" fontId="28" fillId="0" borderId="13" xfId="0" applyFont="1" applyFill="1" applyBorder="1"/>
    <xf numFmtId="0" fontId="28" fillId="0" borderId="13" xfId="2" applyFont="1" applyFill="1" applyBorder="1" applyAlignment="1" applyProtection="1">
      <alignment horizontal="right" wrapText="1"/>
      <protection locked="0"/>
    </xf>
    <xf numFmtId="0" fontId="28" fillId="0" borderId="14" xfId="2" applyFont="1" applyFill="1" applyBorder="1" applyAlignment="1">
      <alignment horizontal="right"/>
    </xf>
    <xf numFmtId="0" fontId="28" fillId="0" borderId="5" xfId="2" applyFont="1" applyFill="1" applyBorder="1" applyAlignment="1">
      <alignment horizontal="right"/>
    </xf>
    <xf numFmtId="0" fontId="28" fillId="0" borderId="23" xfId="0" applyFont="1" applyFill="1" applyBorder="1" applyProtection="1"/>
    <xf numFmtId="0" fontId="28" fillId="0" borderId="25" xfId="2" applyFont="1" applyFill="1" applyBorder="1" applyAlignment="1">
      <alignment horizontal="right"/>
    </xf>
    <xf numFmtId="0" fontId="28" fillId="0" borderId="59" xfId="0" applyFont="1" applyFill="1" applyBorder="1" applyAlignment="1">
      <alignment horizontal="right"/>
    </xf>
    <xf numFmtId="0" fontId="28" fillId="0" borderId="35" xfId="4" applyFont="1" applyFill="1" applyBorder="1" applyAlignment="1" applyProtection="1"/>
    <xf numFmtId="0" fontId="28" fillId="0" borderId="10" xfId="270" applyFont="1" applyFill="1" applyBorder="1" applyAlignment="1">
      <alignment horizontal="right"/>
    </xf>
    <xf numFmtId="0" fontId="28" fillId="0" borderId="4" xfId="270" applyFont="1" applyFill="1" applyBorder="1" applyAlignment="1">
      <alignment horizontal="right"/>
    </xf>
    <xf numFmtId="0" fontId="28" fillId="0" borderId="11" xfId="270" applyFont="1" applyFill="1" applyBorder="1" applyAlignment="1">
      <alignment horizontal="right"/>
    </xf>
    <xf numFmtId="0" fontId="18" fillId="0" borderId="31" xfId="270" applyFont="1" applyFill="1" applyBorder="1" applyAlignment="1">
      <alignment horizontal="right"/>
    </xf>
    <xf numFmtId="0" fontId="18" fillId="0" borderId="4" xfId="270" applyFont="1" applyFill="1" applyBorder="1" applyAlignment="1">
      <alignment horizontal="right"/>
    </xf>
    <xf numFmtId="0" fontId="28" fillId="0" borderId="12" xfId="270" applyFont="1" applyFill="1" applyBorder="1" applyAlignment="1">
      <alignment horizontal="right"/>
    </xf>
    <xf numFmtId="0" fontId="28" fillId="0" borderId="57" xfId="270" applyFont="1" applyFill="1" applyBorder="1" applyAlignment="1">
      <alignment horizontal="right"/>
    </xf>
    <xf numFmtId="0" fontId="25" fillId="0" borderId="47" xfId="4" applyFont="1" applyFill="1" applyBorder="1" applyAlignment="1" applyProtection="1">
      <alignment horizontal="center" wrapText="1"/>
    </xf>
    <xf numFmtId="1" fontId="28" fillId="0" borderId="34" xfId="0" applyNumberFormat="1" applyFont="1" applyFill="1" applyBorder="1" applyProtection="1"/>
    <xf numFmtId="0" fontId="28" fillId="0" borderId="43" xfId="0" applyFont="1" applyFill="1" applyBorder="1" applyAlignment="1" applyProtection="1">
      <alignment horizontal="right"/>
    </xf>
    <xf numFmtId="0" fontId="28" fillId="0" borderId="6" xfId="0" applyFont="1" applyFill="1" applyBorder="1" applyAlignment="1" applyProtection="1">
      <alignment horizontal="right"/>
    </xf>
    <xf numFmtId="0" fontId="28" fillId="0" borderId="47" xfId="0" applyFont="1" applyFill="1" applyBorder="1" applyAlignment="1" applyProtection="1">
      <alignment horizontal="right"/>
    </xf>
    <xf numFmtId="0" fontId="28" fillId="0" borderId="5" xfId="0" applyFont="1" applyFill="1" applyBorder="1" applyAlignment="1" applyProtection="1">
      <alignment horizontal="right"/>
    </xf>
    <xf numFmtId="0" fontId="28" fillId="0" borderId="13" xfId="0" applyFont="1" applyFill="1" applyBorder="1" applyAlignment="1" applyProtection="1">
      <alignment horizontal="right"/>
    </xf>
    <xf numFmtId="0" fontId="25" fillId="0" borderId="47" xfId="0" applyFont="1" applyFill="1" applyBorder="1" applyProtection="1"/>
    <xf numFmtId="0" fontId="28" fillId="0" borderId="43" xfId="4" applyFont="1" applyFill="1" applyBorder="1" applyAlignment="1" applyProtection="1"/>
    <xf numFmtId="0" fontId="28" fillId="0" borderId="34" xfId="0" applyFont="1" applyFill="1" applyBorder="1" applyAlignment="1">
      <alignment horizontal="left"/>
    </xf>
    <xf numFmtId="0" fontId="28" fillId="0" borderId="42" xfId="0" applyFont="1" applyFill="1" applyBorder="1" applyAlignment="1">
      <alignment horizontal="right"/>
    </xf>
    <xf numFmtId="0" fontId="28" fillId="0" borderId="57" xfId="0" applyFont="1" applyFill="1" applyBorder="1" applyAlignment="1">
      <alignment horizontal="right"/>
    </xf>
    <xf numFmtId="0" fontId="28" fillId="0" borderId="1" xfId="0" applyFont="1" applyFill="1" applyBorder="1" applyAlignment="1">
      <alignment horizontal="right"/>
    </xf>
    <xf numFmtId="169" fontId="28" fillId="0" borderId="47" xfId="0" applyNumberFormat="1" applyFont="1" applyFill="1" applyBorder="1" applyAlignment="1">
      <alignment horizontal="right"/>
    </xf>
    <xf numFmtId="169" fontId="28" fillId="0" borderId="5" xfId="0" applyNumberFormat="1" applyFont="1" applyFill="1" applyBorder="1" applyAlignment="1">
      <alignment horizontal="right"/>
    </xf>
    <xf numFmtId="170" fontId="28" fillId="0" borderId="5" xfId="0" applyNumberFormat="1" applyFont="1" applyFill="1" applyBorder="1" applyAlignment="1">
      <alignment horizontal="right"/>
    </xf>
    <xf numFmtId="1" fontId="28" fillId="0" borderId="43" xfId="0" applyNumberFormat="1" applyFont="1" applyFill="1" applyBorder="1" applyAlignment="1">
      <alignment horizontal="right"/>
    </xf>
    <xf numFmtId="2" fontId="28" fillId="0" borderId="47" xfId="0" applyNumberFormat="1" applyFont="1" applyFill="1" applyBorder="1" applyAlignment="1">
      <alignment horizontal="right"/>
    </xf>
    <xf numFmtId="2" fontId="28" fillId="0" borderId="5" xfId="0" applyNumberFormat="1" applyFont="1" applyFill="1" applyBorder="1" applyAlignment="1">
      <alignment horizontal="right"/>
    </xf>
    <xf numFmtId="0" fontId="28" fillId="0" borderId="47" xfId="0" applyFont="1" applyFill="1" applyBorder="1" applyAlignment="1">
      <alignment horizontal="center" wrapText="1"/>
    </xf>
    <xf numFmtId="0" fontId="28" fillId="0" borderId="50" xfId="0" applyFont="1" applyFill="1" applyBorder="1" applyAlignment="1">
      <alignment vertical="top" wrapText="1"/>
    </xf>
    <xf numFmtId="0" fontId="28" fillId="0" borderId="34" xfId="4" applyFont="1" applyFill="1" applyBorder="1" applyAlignment="1" applyProtection="1">
      <alignment horizontal="left"/>
    </xf>
    <xf numFmtId="0" fontId="28" fillId="0" borderId="34" xfId="0" applyFont="1" applyFill="1" applyBorder="1" applyAlignment="1">
      <alignment horizontal="right" vertical="top"/>
    </xf>
    <xf numFmtId="0" fontId="31" fillId="0" borderId="0" xfId="0" applyFont="1" applyFill="1" applyAlignment="1">
      <alignment horizontal="left"/>
    </xf>
    <xf numFmtId="0" fontId="28" fillId="0" borderId="34" xfId="0" applyFont="1" applyFill="1" applyBorder="1" applyAlignment="1">
      <alignment horizontal="right"/>
    </xf>
    <xf numFmtId="1" fontId="28" fillId="0" borderId="0" xfId="0" applyNumberFormat="1" applyFont="1" applyFill="1" applyProtection="1"/>
    <xf numFmtId="1" fontId="28" fillId="0" borderId="0" xfId="0" applyNumberFormat="1" applyFont="1" applyFill="1" applyAlignment="1" applyProtection="1">
      <alignment vertical="top"/>
    </xf>
    <xf numFmtId="0" fontId="28" fillId="0" borderId="0" xfId="0" applyFont="1" applyFill="1" applyAlignment="1" applyProtection="1"/>
    <xf numFmtId="1" fontId="29" fillId="0" borderId="0" xfId="0" applyNumberFormat="1" applyFont="1" applyFill="1" applyProtection="1"/>
    <xf numFmtId="1" fontId="34" fillId="0" borderId="0" xfId="0" applyNumberFormat="1" applyFont="1" applyFill="1" applyProtection="1"/>
    <xf numFmtId="0" fontId="28" fillId="0" borderId="43" xfId="0" applyFont="1" applyFill="1" applyBorder="1" applyAlignment="1">
      <alignment horizontal="right" vertical="center"/>
    </xf>
    <xf numFmtId="0" fontId="28" fillId="0" borderId="35" xfId="0" applyFont="1" applyFill="1" applyBorder="1" applyAlignment="1">
      <alignment horizontal="right"/>
    </xf>
    <xf numFmtId="0" fontId="28" fillId="0" borderId="34" xfId="0" applyFont="1" applyFill="1" applyBorder="1" applyAlignment="1">
      <alignment horizontal="right" vertical="top" wrapText="1"/>
    </xf>
    <xf numFmtId="0" fontId="28" fillId="0" borderId="33" xfId="0" applyFont="1" applyFill="1" applyBorder="1" applyAlignment="1">
      <alignment horizontal="right"/>
    </xf>
    <xf numFmtId="0" fontId="28" fillId="0" borderId="39" xfId="0" applyFont="1" applyFill="1" applyBorder="1" applyAlignment="1">
      <alignment horizontal="right"/>
    </xf>
    <xf numFmtId="0" fontId="28" fillId="0" borderId="50" xfId="0" applyFont="1" applyFill="1" applyBorder="1" applyAlignment="1">
      <alignment horizontal="right"/>
    </xf>
    <xf numFmtId="0" fontId="28" fillId="0" borderId="60" xfId="0" applyFont="1" applyFill="1" applyBorder="1" applyProtection="1"/>
    <xf numFmtId="0" fontId="28" fillId="0" borderId="61" xfId="270" applyFont="1" applyFill="1" applyBorder="1" applyAlignment="1">
      <alignment horizontal="right"/>
    </xf>
    <xf numFmtId="0" fontId="28" fillId="0" borderId="62" xfId="270" applyFont="1" applyFill="1" applyBorder="1" applyAlignment="1">
      <alignment horizontal="right"/>
    </xf>
    <xf numFmtId="0" fontId="28" fillId="0" borderId="63" xfId="270" applyFont="1" applyFill="1" applyBorder="1" applyAlignment="1">
      <alignment horizontal="right"/>
    </xf>
    <xf numFmtId="0" fontId="18" fillId="0" borderId="61" xfId="270" applyFont="1" applyFill="1" applyBorder="1" applyAlignment="1">
      <alignment horizontal="right"/>
    </xf>
    <xf numFmtId="0" fontId="18" fillId="0" borderId="62" xfId="270" applyFont="1" applyFill="1" applyBorder="1" applyAlignment="1">
      <alignment horizontal="right"/>
    </xf>
    <xf numFmtId="0" fontId="28" fillId="0" borderId="64" xfId="270" applyFont="1" applyFill="1" applyBorder="1" applyAlignment="1">
      <alignment horizontal="right"/>
    </xf>
    <xf numFmtId="0" fontId="28" fillId="0" borderId="65" xfId="270" applyFont="1" applyFill="1" applyBorder="1" applyAlignment="1">
      <alignment horizontal="right"/>
    </xf>
    <xf numFmtId="0" fontId="28" fillId="0" borderId="46" xfId="270" applyFont="1" applyFill="1" applyBorder="1" applyAlignment="1">
      <alignment horizontal="right"/>
    </xf>
    <xf numFmtId="167" fontId="5" fillId="7" borderId="6" xfId="32" applyNumberFormat="1" applyFont="1" applyFill="1" applyBorder="1" applyAlignment="1">
      <alignment horizontal="center"/>
    </xf>
    <xf numFmtId="0" fontId="5" fillId="8" borderId="26" xfId="32" applyFont="1" applyFill="1" applyBorder="1" applyAlignment="1">
      <alignment horizontal="center" wrapText="1"/>
    </xf>
    <xf numFmtId="0" fontId="5" fillId="8" borderId="21" xfId="32" applyFont="1" applyFill="1" applyBorder="1" applyAlignment="1">
      <alignment horizontal="center" wrapText="1"/>
    </xf>
    <xf numFmtId="0" fontId="9" fillId="8" borderId="0" xfId="0" applyFont="1" applyFill="1" applyAlignment="1">
      <alignment horizontal="left"/>
    </xf>
    <xf numFmtId="0" fontId="5" fillId="8" borderId="0" xfId="0" applyFont="1" applyFill="1" applyAlignment="1">
      <alignment horizontal="center"/>
    </xf>
    <xf numFmtId="0" fontId="5" fillId="8" borderId="30" xfId="0" applyFont="1" applyFill="1" applyBorder="1" applyAlignment="1">
      <alignment horizontal="center"/>
    </xf>
    <xf numFmtId="0" fontId="5" fillId="8" borderId="32" xfId="0" applyFont="1" applyFill="1" applyBorder="1" applyAlignment="1">
      <alignment horizontal="left" vertical="top" wrapText="1"/>
    </xf>
    <xf numFmtId="0" fontId="5" fillId="8" borderId="0" xfId="0" applyFont="1" applyFill="1" applyBorder="1" applyAlignment="1">
      <alignment horizontal="left" vertical="top" wrapText="1"/>
    </xf>
    <xf numFmtId="0" fontId="5" fillId="8" borderId="30" xfId="0" applyFont="1" applyFill="1" applyBorder="1" applyAlignment="1">
      <alignment horizontal="left" vertical="top" wrapText="1"/>
    </xf>
    <xf numFmtId="0" fontId="8" fillId="8" borderId="32" xfId="0" applyFont="1" applyFill="1" applyBorder="1" applyAlignment="1">
      <alignment horizontal="left" vertical="top" wrapText="1"/>
    </xf>
    <xf numFmtId="0" fontId="0" fillId="8" borderId="0" xfId="0" applyFill="1" applyBorder="1" applyAlignment="1">
      <alignment horizontal="left" vertical="top" wrapText="1"/>
    </xf>
    <xf numFmtId="0" fontId="0" fillId="8" borderId="30" xfId="0" applyFill="1" applyBorder="1" applyAlignment="1">
      <alignment horizontal="left" vertical="top" wrapText="1"/>
    </xf>
    <xf numFmtId="0" fontId="0" fillId="8" borderId="32" xfId="0" applyFill="1" applyBorder="1" applyAlignment="1">
      <alignment horizontal="left" vertical="top" wrapText="1"/>
    </xf>
    <xf numFmtId="0" fontId="5" fillId="8" borderId="26" xfId="32" applyFont="1" applyFill="1" applyBorder="1" applyAlignment="1">
      <alignment horizontal="left"/>
    </xf>
    <xf numFmtId="0" fontId="5" fillId="8" borderId="21" xfId="32" applyFont="1" applyFill="1" applyBorder="1" applyAlignment="1">
      <alignment horizontal="left"/>
    </xf>
    <xf numFmtId="0" fontId="29" fillId="0" borderId="7" xfId="0" applyFont="1" applyFill="1" applyBorder="1" applyAlignment="1">
      <alignment horizontal="center"/>
    </xf>
    <xf numFmtId="0" fontId="25" fillId="0" borderId="8" xfId="0" applyFont="1" applyFill="1" applyBorder="1" applyAlignment="1">
      <alignment horizontal="center"/>
    </xf>
    <xf numFmtId="0" fontId="25" fillId="0" borderId="9" xfId="0" applyFont="1" applyFill="1" applyBorder="1" applyAlignment="1">
      <alignment horizontal="center"/>
    </xf>
  </cellXfs>
  <cellStyles count="271">
    <cellStyle name="1000-sep (2 dec) 2" xfId="6" xr:uid="{00000000-0005-0000-0000-000000000000}"/>
    <cellStyle name="1000-sep (2 dec) 2 2" xfId="7" xr:uid="{00000000-0005-0000-0000-000001000000}"/>
    <cellStyle name="1000-sep (2 dec) 2 2 2" xfId="8" xr:uid="{00000000-0005-0000-0000-000002000000}"/>
    <cellStyle name="1000-sep (2 dec) 2 3" xfId="9" xr:uid="{00000000-0005-0000-0000-000003000000}"/>
    <cellStyle name="1000-sep (2 dec) 2 4" xfId="10" xr:uid="{00000000-0005-0000-0000-000004000000}"/>
    <cellStyle name="1000-sep (2 dec) 2 5" xfId="11" xr:uid="{00000000-0005-0000-0000-000005000000}"/>
    <cellStyle name="20% - Accent1 2" xfId="195" xr:uid="{00000000-0005-0000-0000-000006000000}"/>
    <cellStyle name="40% - Accent1 2" xfId="196" xr:uid="{00000000-0005-0000-0000-000007000000}"/>
    <cellStyle name="40% - Accent3 2" xfId="197" xr:uid="{00000000-0005-0000-0000-000008000000}"/>
    <cellStyle name="Comma 2" xfId="112" xr:uid="{00000000-0005-0000-0000-000009000000}"/>
    <cellStyle name="exapon n2" xfId="12" xr:uid="{00000000-0005-0000-0000-00000A000000}"/>
    <cellStyle name="exapon n2 2" xfId="13" xr:uid="{00000000-0005-0000-0000-00000B000000}"/>
    <cellStyle name="Hyperlink 2" xfId="14" xr:uid="{00000000-0005-0000-0000-00000C000000}"/>
    <cellStyle name="Hyperlink 2 2" xfId="15" xr:uid="{00000000-0005-0000-0000-00000D000000}"/>
    <cellStyle name="Hyperlink 3" xfId="16" xr:uid="{00000000-0005-0000-0000-00000E000000}"/>
    <cellStyle name="Hyperlink 4" xfId="17" xr:uid="{00000000-0005-0000-0000-00000F000000}"/>
    <cellStyle name="Hyperlink 5" xfId="192" xr:uid="{00000000-0005-0000-0000-000010000000}"/>
    <cellStyle name="Komma" xfId="111" builtinId="3"/>
    <cellStyle name="Komma 2" xfId="193" xr:uid="{00000000-0005-0000-0000-000012000000}"/>
    <cellStyle name="Link" xfId="4" builtinId="8"/>
    <cellStyle name="Link 2" xfId="18" xr:uid="{00000000-0005-0000-0000-000014000000}"/>
    <cellStyle name="Link 3" xfId="19" xr:uid="{00000000-0005-0000-0000-000015000000}"/>
    <cellStyle name="Link 4" xfId="20" xr:uid="{00000000-0005-0000-0000-000016000000}"/>
    <cellStyle name="Link 5" xfId="21" xr:uid="{00000000-0005-0000-0000-000017000000}"/>
    <cellStyle name="Link 5 2" xfId="22" xr:uid="{00000000-0005-0000-0000-000018000000}"/>
    <cellStyle name="Link 6" xfId="23" xr:uid="{00000000-0005-0000-0000-000019000000}"/>
    <cellStyle name="Link 6 2" xfId="24" xr:uid="{00000000-0005-0000-0000-00001A000000}"/>
    <cellStyle name="Milliers 2" xfId="188" xr:uid="{00000000-0005-0000-0000-00001B000000}"/>
    <cellStyle name="Normal" xfId="0" builtinId="0"/>
    <cellStyle name="Normal 10" xfId="25" xr:uid="{00000000-0005-0000-0000-00001D000000}"/>
    <cellStyle name="Normal 10 2" xfId="26" xr:uid="{00000000-0005-0000-0000-00001E000000}"/>
    <cellStyle name="Normal 10 2 2" xfId="114" xr:uid="{00000000-0005-0000-0000-00001F000000}"/>
    <cellStyle name="Normal 10 2 3" xfId="199" xr:uid="{00000000-0005-0000-0000-000020000000}"/>
    <cellStyle name="Normal 11" xfId="27" xr:uid="{00000000-0005-0000-0000-000021000000}"/>
    <cellStyle name="Normal 11 2" xfId="28" xr:uid="{00000000-0005-0000-0000-000022000000}"/>
    <cellStyle name="Normal 11 2 2" xfId="116" xr:uid="{00000000-0005-0000-0000-000023000000}"/>
    <cellStyle name="Normal 11 2 3" xfId="201" xr:uid="{00000000-0005-0000-0000-000024000000}"/>
    <cellStyle name="Normal 11 3" xfId="29" xr:uid="{00000000-0005-0000-0000-000025000000}"/>
    <cellStyle name="Normal 11 3 2" xfId="30" xr:uid="{00000000-0005-0000-0000-000026000000}"/>
    <cellStyle name="Normal 11 4" xfId="5" xr:uid="{00000000-0005-0000-0000-000027000000}"/>
    <cellStyle name="Normal 11 4 2" xfId="186" xr:uid="{00000000-0005-0000-0000-000028000000}"/>
    <cellStyle name="Normal 11 4 3" xfId="190" xr:uid="{00000000-0005-0000-0000-000029000000}"/>
    <cellStyle name="Normal 11 4 4" xfId="191" xr:uid="{00000000-0005-0000-0000-00002A000000}"/>
    <cellStyle name="Normal 11 4 5" xfId="113" xr:uid="{00000000-0005-0000-0000-00002B000000}"/>
    <cellStyle name="Normal 11 4 6" xfId="198" xr:uid="{00000000-0005-0000-0000-00002C000000}"/>
    <cellStyle name="Normal 11 5" xfId="31" xr:uid="{00000000-0005-0000-0000-00002D000000}"/>
    <cellStyle name="Normal 11 5 2" xfId="117" xr:uid="{00000000-0005-0000-0000-00002E000000}"/>
    <cellStyle name="Normal 11 5 3" xfId="202" xr:uid="{00000000-0005-0000-0000-00002F000000}"/>
    <cellStyle name="Normal 11 6" xfId="115" xr:uid="{00000000-0005-0000-0000-000030000000}"/>
    <cellStyle name="Normal 11 7" xfId="200" xr:uid="{00000000-0005-0000-0000-000031000000}"/>
    <cellStyle name="Normal 12" xfId="32" xr:uid="{00000000-0005-0000-0000-000032000000}"/>
    <cellStyle name="Normal 12 2" xfId="33" xr:uid="{00000000-0005-0000-0000-000033000000}"/>
    <cellStyle name="Normal 13" xfId="34" xr:uid="{00000000-0005-0000-0000-000034000000}"/>
    <cellStyle name="Normal 14" xfId="35" xr:uid="{00000000-0005-0000-0000-000035000000}"/>
    <cellStyle name="Normal 14 2" xfId="118" xr:uid="{00000000-0005-0000-0000-000036000000}"/>
    <cellStyle name="Normal 14 3" xfId="203" xr:uid="{00000000-0005-0000-0000-000037000000}"/>
    <cellStyle name="Normal 15" xfId="36" xr:uid="{00000000-0005-0000-0000-000038000000}"/>
    <cellStyle name="Normal 15 2" xfId="119" xr:uid="{00000000-0005-0000-0000-000039000000}"/>
    <cellStyle name="Normal 15 3" xfId="204" xr:uid="{00000000-0005-0000-0000-00003A000000}"/>
    <cellStyle name="Normal 16" xfId="37" xr:uid="{00000000-0005-0000-0000-00003B000000}"/>
    <cellStyle name="Normal 16 2" xfId="120" xr:uid="{00000000-0005-0000-0000-00003C000000}"/>
    <cellStyle name="Normal 16 3" xfId="205" xr:uid="{00000000-0005-0000-0000-00003D000000}"/>
    <cellStyle name="Normal 17" xfId="194" xr:uid="{00000000-0005-0000-0000-00003E000000}"/>
    <cellStyle name="Normal 2" xfId="1" xr:uid="{00000000-0005-0000-0000-00003F000000}"/>
    <cellStyle name="Normal 2 2" xfId="38" xr:uid="{00000000-0005-0000-0000-000040000000}"/>
    <cellStyle name="Normal 2 3" xfId="39" xr:uid="{00000000-0005-0000-0000-000041000000}"/>
    <cellStyle name="Normal 2 4" xfId="185" xr:uid="{00000000-0005-0000-0000-000042000000}"/>
    <cellStyle name="Normal 3" xfId="3" xr:uid="{00000000-0005-0000-0000-000043000000}"/>
    <cellStyle name="Normal 3 2" xfId="40" xr:uid="{00000000-0005-0000-0000-000044000000}"/>
    <cellStyle name="Normal 3 3" xfId="41" xr:uid="{00000000-0005-0000-0000-000045000000}"/>
    <cellStyle name="Normal 3 4" xfId="42" xr:uid="{00000000-0005-0000-0000-000046000000}"/>
    <cellStyle name="Normal 3 5" xfId="189" xr:uid="{00000000-0005-0000-0000-000047000000}"/>
    <cellStyle name="Normal 4" xfId="43" xr:uid="{00000000-0005-0000-0000-000048000000}"/>
    <cellStyle name="Normal 4 2" xfId="44" xr:uid="{00000000-0005-0000-0000-000049000000}"/>
    <cellStyle name="Normal 4 2 2" xfId="45" xr:uid="{00000000-0005-0000-0000-00004A000000}"/>
    <cellStyle name="Normal 4 2 2 2" xfId="46" xr:uid="{00000000-0005-0000-0000-00004B000000}"/>
    <cellStyle name="Normal 4 2 2 2 2" xfId="47" xr:uid="{00000000-0005-0000-0000-00004C000000}"/>
    <cellStyle name="Normal 4 2 2 2 2 2" xfId="125" xr:uid="{00000000-0005-0000-0000-00004D000000}"/>
    <cellStyle name="Normal 4 2 2 2 2 3" xfId="210" xr:uid="{00000000-0005-0000-0000-00004E000000}"/>
    <cellStyle name="Normal 4 2 2 2 3" xfId="48" xr:uid="{00000000-0005-0000-0000-00004F000000}"/>
    <cellStyle name="Normal 4 2 2 2 3 2" xfId="126" xr:uid="{00000000-0005-0000-0000-000050000000}"/>
    <cellStyle name="Normal 4 2 2 2 3 3" xfId="211" xr:uid="{00000000-0005-0000-0000-000051000000}"/>
    <cellStyle name="Normal 4 2 2 2 4" xfId="49" xr:uid="{00000000-0005-0000-0000-000052000000}"/>
    <cellStyle name="Normal 4 2 2 2 4 2" xfId="127" xr:uid="{00000000-0005-0000-0000-000053000000}"/>
    <cellStyle name="Normal 4 2 2 2 4 3" xfId="212" xr:uid="{00000000-0005-0000-0000-000054000000}"/>
    <cellStyle name="Normal 4 2 2 2 5" xfId="124" xr:uid="{00000000-0005-0000-0000-000055000000}"/>
    <cellStyle name="Normal 4 2 2 2 6" xfId="209" xr:uid="{00000000-0005-0000-0000-000056000000}"/>
    <cellStyle name="Normal 4 2 2 3" xfId="50" xr:uid="{00000000-0005-0000-0000-000057000000}"/>
    <cellStyle name="Normal 4 2 2 3 2" xfId="128" xr:uid="{00000000-0005-0000-0000-000058000000}"/>
    <cellStyle name="Normal 4 2 2 3 3" xfId="213" xr:uid="{00000000-0005-0000-0000-000059000000}"/>
    <cellStyle name="Normal 4 2 2 4" xfId="51" xr:uid="{00000000-0005-0000-0000-00005A000000}"/>
    <cellStyle name="Normal 4 2 2 4 2" xfId="129" xr:uid="{00000000-0005-0000-0000-00005B000000}"/>
    <cellStyle name="Normal 4 2 2 4 3" xfId="214" xr:uid="{00000000-0005-0000-0000-00005C000000}"/>
    <cellStyle name="Normal 4 2 2 5" xfId="52" xr:uid="{00000000-0005-0000-0000-00005D000000}"/>
    <cellStyle name="Normal 4 2 2 5 2" xfId="130" xr:uid="{00000000-0005-0000-0000-00005E000000}"/>
    <cellStyle name="Normal 4 2 2 5 3" xfId="215" xr:uid="{00000000-0005-0000-0000-00005F000000}"/>
    <cellStyle name="Normal 4 2 2 6" xfId="123" xr:uid="{00000000-0005-0000-0000-000060000000}"/>
    <cellStyle name="Normal 4 2 2 7" xfId="208" xr:uid="{00000000-0005-0000-0000-000061000000}"/>
    <cellStyle name="Normal 4 2 3" xfId="53" xr:uid="{00000000-0005-0000-0000-000062000000}"/>
    <cellStyle name="Normal 4 2 3 2" xfId="54" xr:uid="{00000000-0005-0000-0000-000063000000}"/>
    <cellStyle name="Normal 4 2 3 2 2" xfId="132" xr:uid="{00000000-0005-0000-0000-000064000000}"/>
    <cellStyle name="Normal 4 2 3 2 3" xfId="217" xr:uid="{00000000-0005-0000-0000-000065000000}"/>
    <cellStyle name="Normal 4 2 3 3" xfId="55" xr:uid="{00000000-0005-0000-0000-000066000000}"/>
    <cellStyle name="Normal 4 2 3 3 2" xfId="133" xr:uid="{00000000-0005-0000-0000-000067000000}"/>
    <cellStyle name="Normal 4 2 3 3 3" xfId="218" xr:uid="{00000000-0005-0000-0000-000068000000}"/>
    <cellStyle name="Normal 4 2 3 4" xfId="56" xr:uid="{00000000-0005-0000-0000-000069000000}"/>
    <cellStyle name="Normal 4 2 3 4 2" xfId="134" xr:uid="{00000000-0005-0000-0000-00006A000000}"/>
    <cellStyle name="Normal 4 2 3 4 3" xfId="219" xr:uid="{00000000-0005-0000-0000-00006B000000}"/>
    <cellStyle name="Normal 4 2 3 5" xfId="131" xr:uid="{00000000-0005-0000-0000-00006C000000}"/>
    <cellStyle name="Normal 4 2 3 6" xfId="216" xr:uid="{00000000-0005-0000-0000-00006D000000}"/>
    <cellStyle name="Normal 4 2 4" xfId="57" xr:uid="{00000000-0005-0000-0000-00006E000000}"/>
    <cellStyle name="Normal 4 2 4 2" xfId="135" xr:uid="{00000000-0005-0000-0000-00006F000000}"/>
    <cellStyle name="Normal 4 2 4 3" xfId="220" xr:uid="{00000000-0005-0000-0000-000070000000}"/>
    <cellStyle name="Normal 4 2 5" xfId="58" xr:uid="{00000000-0005-0000-0000-000071000000}"/>
    <cellStyle name="Normal 4 2 5 2" xfId="136" xr:uid="{00000000-0005-0000-0000-000072000000}"/>
    <cellStyle name="Normal 4 2 5 3" xfId="221" xr:uid="{00000000-0005-0000-0000-000073000000}"/>
    <cellStyle name="Normal 4 2 6" xfId="59" xr:uid="{00000000-0005-0000-0000-000074000000}"/>
    <cellStyle name="Normal 4 2 6 2" xfId="137" xr:uid="{00000000-0005-0000-0000-000075000000}"/>
    <cellStyle name="Normal 4 2 6 3" xfId="222" xr:uid="{00000000-0005-0000-0000-000076000000}"/>
    <cellStyle name="Normal 4 2 7" xfId="122" xr:uid="{00000000-0005-0000-0000-000077000000}"/>
    <cellStyle name="Normal 4 2 8" xfId="207" xr:uid="{00000000-0005-0000-0000-000078000000}"/>
    <cellStyle name="Normal 4 3" xfId="60" xr:uid="{00000000-0005-0000-0000-000079000000}"/>
    <cellStyle name="Normal 4 3 2" xfId="61" xr:uid="{00000000-0005-0000-0000-00007A000000}"/>
    <cellStyle name="Normal 4 3 2 2" xfId="62" xr:uid="{00000000-0005-0000-0000-00007B000000}"/>
    <cellStyle name="Normal 4 3 2 2 2" xfId="140" xr:uid="{00000000-0005-0000-0000-00007C000000}"/>
    <cellStyle name="Normal 4 3 2 2 3" xfId="225" xr:uid="{00000000-0005-0000-0000-00007D000000}"/>
    <cellStyle name="Normal 4 3 2 3" xfId="63" xr:uid="{00000000-0005-0000-0000-00007E000000}"/>
    <cellStyle name="Normal 4 3 2 3 2" xfId="141" xr:uid="{00000000-0005-0000-0000-00007F000000}"/>
    <cellStyle name="Normal 4 3 2 3 3" xfId="226" xr:uid="{00000000-0005-0000-0000-000080000000}"/>
    <cellStyle name="Normal 4 3 2 4" xfId="64" xr:uid="{00000000-0005-0000-0000-000081000000}"/>
    <cellStyle name="Normal 4 3 2 4 2" xfId="142" xr:uid="{00000000-0005-0000-0000-000082000000}"/>
    <cellStyle name="Normal 4 3 2 4 3" xfId="227" xr:uid="{00000000-0005-0000-0000-000083000000}"/>
    <cellStyle name="Normal 4 3 2 5" xfId="139" xr:uid="{00000000-0005-0000-0000-000084000000}"/>
    <cellStyle name="Normal 4 3 2 6" xfId="224" xr:uid="{00000000-0005-0000-0000-000085000000}"/>
    <cellStyle name="Normal 4 3 3" xfId="65" xr:uid="{00000000-0005-0000-0000-000086000000}"/>
    <cellStyle name="Normal 4 3 3 2" xfId="143" xr:uid="{00000000-0005-0000-0000-000087000000}"/>
    <cellStyle name="Normal 4 3 3 3" xfId="228" xr:uid="{00000000-0005-0000-0000-000088000000}"/>
    <cellStyle name="Normal 4 3 4" xfId="66" xr:uid="{00000000-0005-0000-0000-000089000000}"/>
    <cellStyle name="Normal 4 3 4 2" xfId="144" xr:uid="{00000000-0005-0000-0000-00008A000000}"/>
    <cellStyle name="Normal 4 3 4 3" xfId="229" xr:uid="{00000000-0005-0000-0000-00008B000000}"/>
    <cellStyle name="Normal 4 3 5" xfId="67" xr:uid="{00000000-0005-0000-0000-00008C000000}"/>
    <cellStyle name="Normal 4 3 5 2" xfId="145" xr:uid="{00000000-0005-0000-0000-00008D000000}"/>
    <cellStyle name="Normal 4 3 5 3" xfId="230" xr:uid="{00000000-0005-0000-0000-00008E000000}"/>
    <cellStyle name="Normal 4 3 6" xfId="138" xr:uid="{00000000-0005-0000-0000-00008F000000}"/>
    <cellStyle name="Normal 4 3 7" xfId="223" xr:uid="{00000000-0005-0000-0000-000090000000}"/>
    <cellStyle name="Normal 4 4" xfId="68" xr:uid="{00000000-0005-0000-0000-000091000000}"/>
    <cellStyle name="Normal 4 4 2" xfId="69" xr:uid="{00000000-0005-0000-0000-000092000000}"/>
    <cellStyle name="Normal 4 4 2 2" xfId="147" xr:uid="{00000000-0005-0000-0000-000093000000}"/>
    <cellStyle name="Normal 4 4 2 3" xfId="232" xr:uid="{00000000-0005-0000-0000-000094000000}"/>
    <cellStyle name="Normal 4 4 3" xfId="70" xr:uid="{00000000-0005-0000-0000-000095000000}"/>
    <cellStyle name="Normal 4 4 3 2" xfId="148" xr:uid="{00000000-0005-0000-0000-000096000000}"/>
    <cellStyle name="Normal 4 4 3 3" xfId="233" xr:uid="{00000000-0005-0000-0000-000097000000}"/>
    <cellStyle name="Normal 4 4 4" xfId="71" xr:uid="{00000000-0005-0000-0000-000098000000}"/>
    <cellStyle name="Normal 4 4 4 2" xfId="149" xr:uid="{00000000-0005-0000-0000-000099000000}"/>
    <cellStyle name="Normal 4 4 4 3" xfId="234" xr:uid="{00000000-0005-0000-0000-00009A000000}"/>
    <cellStyle name="Normal 4 4 5" xfId="146" xr:uid="{00000000-0005-0000-0000-00009B000000}"/>
    <cellStyle name="Normal 4 4 6" xfId="231" xr:uid="{00000000-0005-0000-0000-00009C000000}"/>
    <cellStyle name="Normal 4 5" xfId="72" xr:uid="{00000000-0005-0000-0000-00009D000000}"/>
    <cellStyle name="Normal 4 5 2" xfId="150" xr:uid="{00000000-0005-0000-0000-00009E000000}"/>
    <cellStyle name="Normal 4 5 3" xfId="235" xr:uid="{00000000-0005-0000-0000-00009F000000}"/>
    <cellStyle name="Normal 4 6" xfId="73" xr:uid="{00000000-0005-0000-0000-0000A0000000}"/>
    <cellStyle name="Normal 4 6 2" xfId="151" xr:uid="{00000000-0005-0000-0000-0000A1000000}"/>
    <cellStyle name="Normal 4 6 3" xfId="236" xr:uid="{00000000-0005-0000-0000-0000A2000000}"/>
    <cellStyle name="Normal 4 7" xfId="74" xr:uid="{00000000-0005-0000-0000-0000A3000000}"/>
    <cellStyle name="Normal 4 7 2" xfId="152" xr:uid="{00000000-0005-0000-0000-0000A4000000}"/>
    <cellStyle name="Normal 4 7 3" xfId="237" xr:uid="{00000000-0005-0000-0000-0000A5000000}"/>
    <cellStyle name="Normal 4 8" xfId="121" xr:uid="{00000000-0005-0000-0000-0000A6000000}"/>
    <cellStyle name="Normal 4 9" xfId="206" xr:uid="{00000000-0005-0000-0000-0000A7000000}"/>
    <cellStyle name="Normal 5" xfId="75" xr:uid="{00000000-0005-0000-0000-0000A8000000}"/>
    <cellStyle name="Normal 5 2" xfId="76" xr:uid="{00000000-0005-0000-0000-0000A9000000}"/>
    <cellStyle name="Normal 6" xfId="77" xr:uid="{00000000-0005-0000-0000-0000AA000000}"/>
    <cellStyle name="Normal 6 2" xfId="78" xr:uid="{00000000-0005-0000-0000-0000AB000000}"/>
    <cellStyle name="Normal 6 2 2" xfId="79" xr:uid="{00000000-0005-0000-0000-0000AC000000}"/>
    <cellStyle name="Normal 6 2 2 2" xfId="80" xr:uid="{00000000-0005-0000-0000-0000AD000000}"/>
    <cellStyle name="Normal 6 2 2 2 2" xfId="156" xr:uid="{00000000-0005-0000-0000-0000AE000000}"/>
    <cellStyle name="Normal 6 2 2 2 3" xfId="241" xr:uid="{00000000-0005-0000-0000-0000AF000000}"/>
    <cellStyle name="Normal 6 2 2 3" xfId="81" xr:uid="{00000000-0005-0000-0000-0000B0000000}"/>
    <cellStyle name="Normal 6 2 2 3 2" xfId="157" xr:uid="{00000000-0005-0000-0000-0000B1000000}"/>
    <cellStyle name="Normal 6 2 2 3 3" xfId="242" xr:uid="{00000000-0005-0000-0000-0000B2000000}"/>
    <cellStyle name="Normal 6 2 2 4" xfId="82" xr:uid="{00000000-0005-0000-0000-0000B3000000}"/>
    <cellStyle name="Normal 6 2 2 4 2" xfId="158" xr:uid="{00000000-0005-0000-0000-0000B4000000}"/>
    <cellStyle name="Normal 6 2 2 4 3" xfId="243" xr:uid="{00000000-0005-0000-0000-0000B5000000}"/>
    <cellStyle name="Normal 6 2 2 5" xfId="155" xr:uid="{00000000-0005-0000-0000-0000B6000000}"/>
    <cellStyle name="Normal 6 2 2 6" xfId="240" xr:uid="{00000000-0005-0000-0000-0000B7000000}"/>
    <cellStyle name="Normal 6 2 3" xfId="83" xr:uid="{00000000-0005-0000-0000-0000B8000000}"/>
    <cellStyle name="Normal 6 2 3 2" xfId="159" xr:uid="{00000000-0005-0000-0000-0000B9000000}"/>
    <cellStyle name="Normal 6 2 3 3" xfId="244" xr:uid="{00000000-0005-0000-0000-0000BA000000}"/>
    <cellStyle name="Normal 6 2 4" xfId="84" xr:uid="{00000000-0005-0000-0000-0000BB000000}"/>
    <cellStyle name="Normal 6 2 4 2" xfId="160" xr:uid="{00000000-0005-0000-0000-0000BC000000}"/>
    <cellStyle name="Normal 6 2 4 3" xfId="245" xr:uid="{00000000-0005-0000-0000-0000BD000000}"/>
    <cellStyle name="Normal 6 2 5" xfId="85" xr:uid="{00000000-0005-0000-0000-0000BE000000}"/>
    <cellStyle name="Normal 6 2 5 2" xfId="161" xr:uid="{00000000-0005-0000-0000-0000BF000000}"/>
    <cellStyle name="Normal 6 2 5 3" xfId="246" xr:uid="{00000000-0005-0000-0000-0000C0000000}"/>
    <cellStyle name="Normal 6 2 6" xfId="154" xr:uid="{00000000-0005-0000-0000-0000C1000000}"/>
    <cellStyle name="Normal 6 2 7" xfId="239" xr:uid="{00000000-0005-0000-0000-0000C2000000}"/>
    <cellStyle name="Normal 6 3" xfId="86" xr:uid="{00000000-0005-0000-0000-0000C3000000}"/>
    <cellStyle name="Normal 6 3 2" xfId="87" xr:uid="{00000000-0005-0000-0000-0000C4000000}"/>
    <cellStyle name="Normal 6 3 2 2" xfId="163" xr:uid="{00000000-0005-0000-0000-0000C5000000}"/>
    <cellStyle name="Normal 6 3 2 3" xfId="248" xr:uid="{00000000-0005-0000-0000-0000C6000000}"/>
    <cellStyle name="Normal 6 3 3" xfId="88" xr:uid="{00000000-0005-0000-0000-0000C7000000}"/>
    <cellStyle name="Normal 6 3 3 2" xfId="164" xr:uid="{00000000-0005-0000-0000-0000C8000000}"/>
    <cellStyle name="Normal 6 3 3 3" xfId="249" xr:uid="{00000000-0005-0000-0000-0000C9000000}"/>
    <cellStyle name="Normal 6 3 4" xfId="89" xr:uid="{00000000-0005-0000-0000-0000CA000000}"/>
    <cellStyle name="Normal 6 3 4 2" xfId="165" xr:uid="{00000000-0005-0000-0000-0000CB000000}"/>
    <cellStyle name="Normal 6 3 4 3" xfId="250" xr:uid="{00000000-0005-0000-0000-0000CC000000}"/>
    <cellStyle name="Normal 6 3 5" xfId="162" xr:uid="{00000000-0005-0000-0000-0000CD000000}"/>
    <cellStyle name="Normal 6 3 6" xfId="247" xr:uid="{00000000-0005-0000-0000-0000CE000000}"/>
    <cellStyle name="Normal 6 4" xfId="90" xr:uid="{00000000-0005-0000-0000-0000CF000000}"/>
    <cellStyle name="Normal 6 4 2" xfId="166" xr:uid="{00000000-0005-0000-0000-0000D0000000}"/>
    <cellStyle name="Normal 6 4 3" xfId="251" xr:uid="{00000000-0005-0000-0000-0000D1000000}"/>
    <cellStyle name="Normal 6 5" xfId="91" xr:uid="{00000000-0005-0000-0000-0000D2000000}"/>
    <cellStyle name="Normal 6 5 2" xfId="167" xr:uid="{00000000-0005-0000-0000-0000D3000000}"/>
    <cellStyle name="Normal 6 5 3" xfId="252" xr:uid="{00000000-0005-0000-0000-0000D4000000}"/>
    <cellStyle name="Normal 6 6" xfId="92" xr:uid="{00000000-0005-0000-0000-0000D5000000}"/>
    <cellStyle name="Normal 6 6 2" xfId="168" xr:uid="{00000000-0005-0000-0000-0000D6000000}"/>
    <cellStyle name="Normal 6 6 3" xfId="253" xr:uid="{00000000-0005-0000-0000-0000D7000000}"/>
    <cellStyle name="Normal 6 7" xfId="153" xr:uid="{00000000-0005-0000-0000-0000D8000000}"/>
    <cellStyle name="Normal 6 8" xfId="238" xr:uid="{00000000-0005-0000-0000-0000D9000000}"/>
    <cellStyle name="Normal 7" xfId="93" xr:uid="{00000000-0005-0000-0000-0000DA000000}"/>
    <cellStyle name="Normal 7 2" xfId="94" xr:uid="{00000000-0005-0000-0000-0000DB000000}"/>
    <cellStyle name="Normal 8" xfId="95" xr:uid="{00000000-0005-0000-0000-0000DC000000}"/>
    <cellStyle name="Normal 8 2" xfId="96" xr:uid="{00000000-0005-0000-0000-0000DD000000}"/>
    <cellStyle name="Normal 8 2 2" xfId="97" xr:uid="{00000000-0005-0000-0000-0000DE000000}"/>
    <cellStyle name="Normal 8 2 2 2" xfId="171" xr:uid="{00000000-0005-0000-0000-0000DF000000}"/>
    <cellStyle name="Normal 8 2 2 3" xfId="256" xr:uid="{00000000-0005-0000-0000-0000E0000000}"/>
    <cellStyle name="Normal 8 2 3" xfId="98" xr:uid="{00000000-0005-0000-0000-0000E1000000}"/>
    <cellStyle name="Normal 8 2 3 2" xfId="172" xr:uid="{00000000-0005-0000-0000-0000E2000000}"/>
    <cellStyle name="Normal 8 2 3 3" xfId="257" xr:uid="{00000000-0005-0000-0000-0000E3000000}"/>
    <cellStyle name="Normal 8 2 4" xfId="99" xr:uid="{00000000-0005-0000-0000-0000E4000000}"/>
    <cellStyle name="Normal 8 2 4 2" xfId="173" xr:uid="{00000000-0005-0000-0000-0000E5000000}"/>
    <cellStyle name="Normal 8 2 4 3" xfId="258" xr:uid="{00000000-0005-0000-0000-0000E6000000}"/>
    <cellStyle name="Normal 8 2 5" xfId="170" xr:uid="{00000000-0005-0000-0000-0000E7000000}"/>
    <cellStyle name="Normal 8 2 6" xfId="255" xr:uid="{00000000-0005-0000-0000-0000E8000000}"/>
    <cellStyle name="Normal 8 3" xfId="100" xr:uid="{00000000-0005-0000-0000-0000E9000000}"/>
    <cellStyle name="Normal 8 3 2" xfId="174" xr:uid="{00000000-0005-0000-0000-0000EA000000}"/>
    <cellStyle name="Normal 8 3 3" xfId="259" xr:uid="{00000000-0005-0000-0000-0000EB000000}"/>
    <cellStyle name="Normal 8 4" xfId="101" xr:uid="{00000000-0005-0000-0000-0000EC000000}"/>
    <cellStyle name="Normal 8 4 2" xfId="175" xr:uid="{00000000-0005-0000-0000-0000ED000000}"/>
    <cellStyle name="Normal 8 4 3" xfId="260" xr:uid="{00000000-0005-0000-0000-0000EE000000}"/>
    <cellStyle name="Normal 8 5" xfId="102" xr:uid="{00000000-0005-0000-0000-0000EF000000}"/>
    <cellStyle name="Normal 8 5 2" xfId="176" xr:uid="{00000000-0005-0000-0000-0000F0000000}"/>
    <cellStyle name="Normal 8 5 3" xfId="261" xr:uid="{00000000-0005-0000-0000-0000F1000000}"/>
    <cellStyle name="Normal 8 6" xfId="169" xr:uid="{00000000-0005-0000-0000-0000F2000000}"/>
    <cellStyle name="Normal 8 7" xfId="254" xr:uid="{00000000-0005-0000-0000-0000F3000000}"/>
    <cellStyle name="Normal 9" xfId="103" xr:uid="{00000000-0005-0000-0000-0000F4000000}"/>
    <cellStyle name="Normal 9 2" xfId="104" xr:uid="{00000000-0005-0000-0000-0000F5000000}"/>
    <cellStyle name="Normal 9 2 2" xfId="105" xr:uid="{00000000-0005-0000-0000-0000F6000000}"/>
    <cellStyle name="Normal 9 2 2 2" xfId="179" xr:uid="{00000000-0005-0000-0000-0000F7000000}"/>
    <cellStyle name="Normal 9 2 2 3" xfId="264" xr:uid="{00000000-0005-0000-0000-0000F8000000}"/>
    <cellStyle name="Normal 9 2 3" xfId="106" xr:uid="{00000000-0005-0000-0000-0000F9000000}"/>
    <cellStyle name="Normal 9 2 3 2" xfId="180" xr:uid="{00000000-0005-0000-0000-0000FA000000}"/>
    <cellStyle name="Normal 9 2 3 3" xfId="265" xr:uid="{00000000-0005-0000-0000-0000FB000000}"/>
    <cellStyle name="Normal 9 2 4" xfId="107" xr:uid="{00000000-0005-0000-0000-0000FC000000}"/>
    <cellStyle name="Normal 9 2 4 2" xfId="181" xr:uid="{00000000-0005-0000-0000-0000FD000000}"/>
    <cellStyle name="Normal 9 2 4 3" xfId="266" xr:uid="{00000000-0005-0000-0000-0000FE000000}"/>
    <cellStyle name="Normal 9 2 5" xfId="178" xr:uid="{00000000-0005-0000-0000-0000FF000000}"/>
    <cellStyle name="Normal 9 2 6" xfId="263" xr:uid="{00000000-0005-0000-0000-000000010000}"/>
    <cellStyle name="Normal 9 3" xfId="108" xr:uid="{00000000-0005-0000-0000-000001010000}"/>
    <cellStyle name="Normal 9 3 2" xfId="182" xr:uid="{00000000-0005-0000-0000-000002010000}"/>
    <cellStyle name="Normal 9 3 3" xfId="267" xr:uid="{00000000-0005-0000-0000-000003010000}"/>
    <cellStyle name="Normal 9 4" xfId="109" xr:uid="{00000000-0005-0000-0000-000004010000}"/>
    <cellStyle name="Normal 9 4 2" xfId="183" xr:uid="{00000000-0005-0000-0000-000005010000}"/>
    <cellStyle name="Normal 9 4 3" xfId="268" xr:uid="{00000000-0005-0000-0000-000006010000}"/>
    <cellStyle name="Normal 9 5" xfId="110" xr:uid="{00000000-0005-0000-0000-000007010000}"/>
    <cellStyle name="Normal 9 5 2" xfId="184" xr:uid="{00000000-0005-0000-0000-000008010000}"/>
    <cellStyle name="Normal 9 5 3" xfId="269" xr:uid="{00000000-0005-0000-0000-000009010000}"/>
    <cellStyle name="Normal 9 6" xfId="177" xr:uid="{00000000-0005-0000-0000-00000A010000}"/>
    <cellStyle name="Normal 9 7" xfId="262" xr:uid="{00000000-0005-0000-0000-00000B010000}"/>
    <cellStyle name="Normal_DID-list Jan-2007" xfId="2" xr:uid="{00000000-0005-0000-0000-00000C010000}"/>
    <cellStyle name="Normal_Kemi udenfor DID-listen" xfId="270" xr:uid="{00000000-0005-0000-0000-00000D010000}"/>
    <cellStyle name="Standaard 2" xfId="187" xr:uid="{00000000-0005-0000-0000-00000E010000}"/>
  </cellStyles>
  <dxfs count="6"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  <dxf>
      <fill>
        <patternFill>
          <bgColor theme="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mruColors>
      <color rgb="FFFFFFCC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131</xdr:row>
      <xdr:rowOff>0</xdr:rowOff>
    </xdr:from>
    <xdr:to>
      <xdr:col>2</xdr:col>
      <xdr:colOff>66675</xdr:colOff>
      <xdr:row>131</xdr:row>
      <xdr:rowOff>66675</xdr:rowOff>
    </xdr:to>
    <xdr:pic>
      <xdr:nvPicPr>
        <xdr:cNvPr id="2" name="Bilde 1" descr="Yes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149792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156</xdr:row>
      <xdr:rowOff>0</xdr:rowOff>
    </xdr:from>
    <xdr:to>
      <xdr:col>2</xdr:col>
      <xdr:colOff>66675</xdr:colOff>
      <xdr:row>156</xdr:row>
      <xdr:rowOff>66675</xdr:rowOff>
    </xdr:to>
    <xdr:pic>
      <xdr:nvPicPr>
        <xdr:cNvPr id="3" name="Bilde 1" descr="Yes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29275" y="25212675"/>
          <a:ext cx="66675" cy="66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www.heraproject.com/files/36-F-05-Shor_H2O2_version1.pdf" TargetMode="External"/><Relationship Id="rId1" Type="http://schemas.openxmlformats.org/officeDocument/2006/relationships/hyperlink" Target="file://\\ecoismsfs01\LICENSING$\Certification\AppData\Local\Microsoft\Windows\INetCache\Content.Outlook\AppData\Local\Microsoft\Windows\Temporary%20Internet%20Files\Content.IE5\AppData\Local\Microsoft\Windows\Temporary%20Internet%20Files\Content.IE5\AppData\Local\Microsoft\Windows\Temporary%20Internet%20\DID_revision_input_DID1169.xlsx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P58"/>
  <sheetViews>
    <sheetView tabSelected="1" zoomScale="70" zoomScaleNormal="70" workbookViewId="0">
      <selection activeCell="E18" sqref="E18"/>
    </sheetView>
  </sheetViews>
  <sheetFormatPr defaultColWidth="9.07421875" defaultRowHeight="12.45"/>
  <cols>
    <col min="1" max="1" width="8.69140625" style="64" customWidth="1"/>
    <col min="2" max="2" width="38.07421875" style="64" customWidth="1"/>
    <col min="3" max="3" width="34.4609375" style="65" customWidth="1"/>
    <col min="4" max="4" width="12.3046875" style="65" customWidth="1"/>
    <col min="5" max="5" width="16.4609375" style="65" customWidth="1"/>
    <col min="6" max="6" width="7.84375" style="65" customWidth="1"/>
    <col min="7" max="7" width="11.69140625" style="64" customWidth="1"/>
    <col min="8" max="8" width="16.3046875" style="64" bestFit="1" customWidth="1"/>
    <col min="9" max="9" width="15.69140625" style="64" customWidth="1"/>
    <col min="10" max="10" width="24.84375" style="64" customWidth="1"/>
    <col min="11" max="11" width="22.4609375" style="64" customWidth="1"/>
    <col min="12" max="12" width="21.3046875" style="64" customWidth="1"/>
    <col min="13" max="13" width="16.4609375" style="64" customWidth="1"/>
    <col min="14" max="14" width="9.07421875" style="64"/>
    <col min="15" max="15" width="18" style="64" customWidth="1"/>
    <col min="16" max="16384" width="9.07421875" style="64"/>
  </cols>
  <sheetData>
    <row r="1" spans="1:16" ht="27.75" customHeight="1">
      <c r="A1" s="292" t="s">
        <v>149</v>
      </c>
      <c r="B1" s="292"/>
      <c r="C1" s="292"/>
      <c r="D1" s="292"/>
      <c r="E1" s="292"/>
      <c r="F1" s="292"/>
      <c r="G1" s="292"/>
      <c r="H1" s="292"/>
      <c r="I1" s="61"/>
      <c r="J1" s="61"/>
      <c r="K1" s="61"/>
      <c r="L1" s="61"/>
      <c r="M1" s="61"/>
      <c r="N1" s="61"/>
      <c r="O1" s="61"/>
      <c r="P1" s="61"/>
    </row>
    <row r="2" spans="1:16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>
      <c r="A3" s="61"/>
      <c r="B3" s="13" t="s">
        <v>129</v>
      </c>
      <c r="C3" s="113"/>
      <c r="D3" s="293" t="s">
        <v>148</v>
      </c>
      <c r="E3" s="294"/>
      <c r="F3" s="68"/>
      <c r="G3" s="2" t="s">
        <v>133</v>
      </c>
      <c r="H3" s="61"/>
      <c r="I3" s="61"/>
      <c r="J3" s="61"/>
      <c r="K3" s="61"/>
      <c r="L3" s="62"/>
      <c r="M3" s="61"/>
      <c r="N3" s="61"/>
      <c r="O3" s="61"/>
      <c r="P3" s="61"/>
    </row>
    <row r="4" spans="1:16">
      <c r="A4" s="61"/>
      <c r="B4" s="14" t="s">
        <v>125</v>
      </c>
      <c r="C4" s="114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>
      <c r="A5" s="61"/>
      <c r="B5" s="13" t="s">
        <v>276</v>
      </c>
      <c r="C5" s="114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37.299999999999997">
      <c r="A6" s="80" t="s">
        <v>123</v>
      </c>
      <c r="B6" s="80" t="s">
        <v>134</v>
      </c>
      <c r="C6" s="79" t="s">
        <v>275</v>
      </c>
      <c r="D6" s="79" t="s">
        <v>127</v>
      </c>
      <c r="E6" s="79" t="s">
        <v>9</v>
      </c>
      <c r="F6" s="79" t="s">
        <v>3</v>
      </c>
      <c r="G6" s="94" t="s">
        <v>138</v>
      </c>
      <c r="H6" s="93" t="s">
        <v>132</v>
      </c>
      <c r="I6" s="93" t="s">
        <v>0</v>
      </c>
      <c r="J6" s="93" t="s">
        <v>1</v>
      </c>
      <c r="K6" s="93" t="s">
        <v>124</v>
      </c>
      <c r="L6" s="67" t="s">
        <v>279</v>
      </c>
      <c r="M6" s="67" t="s">
        <v>278</v>
      </c>
      <c r="N6" s="67" t="s">
        <v>280</v>
      </c>
      <c r="O6" s="78" t="s">
        <v>277</v>
      </c>
      <c r="P6" s="67" t="s">
        <v>281</v>
      </c>
    </row>
    <row r="7" spans="1:16">
      <c r="A7" s="69"/>
      <c r="B7" s="115" t="str">
        <f>IFERROR(VLOOKUP($A7,'DID-list 2016'!$A$7:$K$350,2),"")</f>
        <v/>
      </c>
      <c r="C7" s="71"/>
      <c r="D7" s="117" t="str">
        <f>IFERROR(VLOOKUP($A7,'DID-list 2016'!$A$7:$K$350,8),"")</f>
        <v/>
      </c>
      <c r="E7" s="117" t="str">
        <f>IFERROR(VLOOKUP($A7,'DID-list 2016'!$A$7:$K$350,5),"")</f>
        <v/>
      </c>
      <c r="F7" s="117" t="str">
        <f>IFERROR(VLOOKUP($A7,'DID-list 2016'!$A$7:$K$350,9),"")</f>
        <v/>
      </c>
      <c r="G7" s="58"/>
      <c r="H7" s="118" t="str">
        <f t="shared" ref="H7:H23" si="0">IF(G7="","",$G7*$F$3/100)</f>
        <v/>
      </c>
      <c r="I7" s="119" t="str">
        <f>IFERROR(IF(VLOOKUP($A7,'DID-list 2016'!$A$7:$K$350,10)="R",0,$H7)*OR(IF(VLOOKUP($A7,'DID-list 2016'!$A$7:$K$350,10)="NA",0,$H7)),"")</f>
        <v/>
      </c>
      <c r="J7" s="119" t="str">
        <f>IFERROR(IF(VLOOKUP($A7,'DID-list 2016'!$A$7:$K$350,11)="Y",0,$H7)*OR(IF(VLOOKUP($A7,'DID-list 2016'!$A$7:$K$350,11)="NA",0,$H7)),"")</f>
        <v/>
      </c>
      <c r="K7" s="120" t="str">
        <f>IFERROR($H7*$F7*1000/$D7,"")</f>
        <v/>
      </c>
      <c r="L7" s="69"/>
      <c r="M7" s="69"/>
      <c r="N7" s="69"/>
      <c r="O7" s="121">
        <f>IFERROR(100*L7+10*M7+N7,"")</f>
        <v>0</v>
      </c>
      <c r="P7" s="77"/>
    </row>
    <row r="8" spans="1:16">
      <c r="A8" s="69"/>
      <c r="B8" s="115" t="str">
        <f>IFERROR(VLOOKUP($A8,'DID-list 2016'!$A$7:$K$350,2),"")</f>
        <v/>
      </c>
      <c r="C8" s="72"/>
      <c r="D8" s="117" t="str">
        <f>IFERROR(VLOOKUP($A8,'DID-list 2016'!$A$7:$K$350,8),"")</f>
        <v/>
      </c>
      <c r="E8" s="117" t="str">
        <f>IFERROR(VLOOKUP($A8,'DID-list 2016'!$A$7:$K$350,5),"")</f>
        <v/>
      </c>
      <c r="F8" s="117" t="str">
        <f>IFERROR(VLOOKUP($A8,'DID-list 2016'!$A$7:$K$350,9),"")</f>
        <v/>
      </c>
      <c r="G8" s="58"/>
      <c r="H8" s="118" t="str">
        <f t="shared" si="0"/>
        <v/>
      </c>
      <c r="I8" s="119" t="str">
        <f>IFERROR(IF(VLOOKUP($A8,'DID-list 2016'!$A$7:$K$350,10)="R",0,$H8)*OR(IF(VLOOKUP($A8,'DID-list 2016'!$A$7:$K$350,10)="NA",0,$H8)),"")</f>
        <v/>
      </c>
      <c r="J8" s="119" t="str">
        <f>IFERROR(IF(VLOOKUP($A8,'DID-list 2016'!$A$7:$K$350,11)="Y",0,$H8)*OR(IF(VLOOKUP($A8,'DID-list 2016'!$A$7:$K$350,11)="NA",0,$H8)),"")</f>
        <v/>
      </c>
      <c r="K8" s="120" t="str">
        <f t="shared" ref="K8:K23" si="1">IFERROR($H8*$F8*1000/$D8,"")</f>
        <v/>
      </c>
      <c r="L8" s="69"/>
      <c r="M8" s="69"/>
      <c r="N8" s="69"/>
      <c r="O8" s="121">
        <f t="shared" ref="O8:O23" si="2">IFERROR(100*L8+10*M8+N8,"")</f>
        <v>0</v>
      </c>
      <c r="P8" s="77"/>
    </row>
    <row r="9" spans="1:16">
      <c r="A9" s="69"/>
      <c r="B9" s="115" t="str">
        <f>IFERROR(VLOOKUP($A9,'DID-list 2016'!$A$7:$K$350,2),"")</f>
        <v/>
      </c>
      <c r="C9" s="71"/>
      <c r="D9" s="117" t="str">
        <f>IFERROR(VLOOKUP($A9,'DID-list 2016'!$A$7:$K$350,8),"")</f>
        <v/>
      </c>
      <c r="E9" s="117" t="str">
        <f>IFERROR(VLOOKUP($A9,'DID-list 2016'!$A$7:$K$350,5),"")</f>
        <v/>
      </c>
      <c r="F9" s="117" t="str">
        <f>IFERROR(VLOOKUP($A9,'DID-list 2016'!$A$7:$K$350,9),"")</f>
        <v/>
      </c>
      <c r="G9" s="58"/>
      <c r="H9" s="118" t="str">
        <f t="shared" si="0"/>
        <v/>
      </c>
      <c r="I9" s="119" t="str">
        <f>IFERROR(IF(VLOOKUP($A9,'DID-list 2016'!$A$7:$K$350,10)="R",0,$H9)*OR(IF(VLOOKUP($A9,'DID-list 2016'!$A$7:$K$350,10)="NA",0,$H9)),"")</f>
        <v/>
      </c>
      <c r="J9" s="119" t="str">
        <f>IFERROR(IF(VLOOKUP($A9,'DID-list 2016'!$A$7:$K$350,11)="Y",0,$H9)*OR(IF(VLOOKUP($A9,'DID-list 2016'!$A$7:$K$350,11)="NA",0,$H9)),"")</f>
        <v/>
      </c>
      <c r="K9" s="120" t="str">
        <f t="shared" si="1"/>
        <v/>
      </c>
      <c r="L9" s="69"/>
      <c r="M9" s="69"/>
      <c r="N9" s="69"/>
      <c r="O9" s="121">
        <f t="shared" si="2"/>
        <v>0</v>
      </c>
      <c r="P9" s="77"/>
    </row>
    <row r="10" spans="1:16">
      <c r="A10" s="69"/>
      <c r="B10" s="115" t="str">
        <f>IFERROR(VLOOKUP($A10,'DID-list 2016'!$A$7:$K$350,2),"")</f>
        <v/>
      </c>
      <c r="C10" s="71"/>
      <c r="D10" s="117" t="str">
        <f>IFERROR(VLOOKUP($A10,'DID-list 2016'!$A$7:$K$350,8),"")</f>
        <v/>
      </c>
      <c r="E10" s="117" t="str">
        <f>IFERROR(VLOOKUP($A10,'DID-list 2016'!$A$7:$K$350,5),"")</f>
        <v/>
      </c>
      <c r="F10" s="117" t="str">
        <f>IFERROR(VLOOKUP($A10,'DID-list 2016'!$A$7:$K$350,9),"")</f>
        <v/>
      </c>
      <c r="G10" s="58"/>
      <c r="H10" s="118" t="str">
        <f t="shared" si="0"/>
        <v/>
      </c>
      <c r="I10" s="119" t="str">
        <f>IFERROR(IF(VLOOKUP($A10,'DID-list 2016'!$A$7:$K$350,10)="R",0,$H10)*OR(IF(VLOOKUP($A10,'DID-list 2016'!$A$7:$K$350,10)="NA",0,$H10)),"")</f>
        <v/>
      </c>
      <c r="J10" s="119" t="str">
        <f>IFERROR(IF(VLOOKUP($A10,'DID-list 2016'!$A$7:$K$350,11)="Y",0,$H10)*OR(IF(VLOOKUP($A10,'DID-list 2016'!$A$7:$K$350,11)="NA",0,$H10)),"")</f>
        <v/>
      </c>
      <c r="K10" s="120" t="str">
        <f t="shared" si="1"/>
        <v/>
      </c>
      <c r="L10" s="69"/>
      <c r="M10" s="69"/>
      <c r="N10" s="69"/>
      <c r="O10" s="121">
        <f t="shared" si="2"/>
        <v>0</v>
      </c>
      <c r="P10" s="77"/>
    </row>
    <row r="11" spans="1:16">
      <c r="A11" s="69"/>
      <c r="B11" s="115" t="str">
        <f>IFERROR(VLOOKUP($A11,'DID-list 2016'!$A$7:$K$350,2),"")</f>
        <v/>
      </c>
      <c r="C11" s="71"/>
      <c r="D11" s="117" t="str">
        <f>IFERROR(VLOOKUP($A11,'DID-list 2016'!$A$7:$K$350,8),"")</f>
        <v/>
      </c>
      <c r="E11" s="117" t="str">
        <f>IFERROR(VLOOKUP($A11,'DID-list 2016'!$A$7:$K$350,5),"")</f>
        <v/>
      </c>
      <c r="F11" s="117" t="str">
        <f>IFERROR(VLOOKUP($A11,'DID-list 2016'!$A$7:$K$350,9),"")</f>
        <v/>
      </c>
      <c r="G11" s="58"/>
      <c r="H11" s="118" t="str">
        <f t="shared" si="0"/>
        <v/>
      </c>
      <c r="I11" s="119" t="str">
        <f>IFERROR(IF(VLOOKUP($A11,'DID-list 2016'!$A$7:$K$350,10)="R",0,$H11)*OR(IF(VLOOKUP($A11,'DID-list 2016'!$A$7:$K$350,10)="NA",0,$H11)),"")</f>
        <v/>
      </c>
      <c r="J11" s="119" t="str">
        <f>IFERROR(IF(VLOOKUP($A11,'DID-list 2016'!$A$7:$K$350,11)="Y",0,$H11)*OR(IF(VLOOKUP($A11,'DID-list 2016'!$A$7:$K$350,11)="NA",0,$H11)),"")</f>
        <v/>
      </c>
      <c r="K11" s="120" t="str">
        <f t="shared" si="1"/>
        <v/>
      </c>
      <c r="L11" s="69"/>
      <c r="M11" s="69"/>
      <c r="N11" s="69"/>
      <c r="O11" s="121">
        <f t="shared" si="2"/>
        <v>0</v>
      </c>
      <c r="P11" s="77"/>
    </row>
    <row r="12" spans="1:16">
      <c r="A12" s="69"/>
      <c r="B12" s="115" t="str">
        <f>IFERROR(VLOOKUP($A12,'DID-list 2016'!$A$7:$K$350,2),"")</f>
        <v/>
      </c>
      <c r="C12" s="71"/>
      <c r="D12" s="117" t="str">
        <f>IFERROR(VLOOKUP($A12,'DID-list 2016'!$A$7:$K$350,8),"")</f>
        <v/>
      </c>
      <c r="E12" s="117" t="str">
        <f>IFERROR(VLOOKUP($A12,'DID-list 2016'!$A$7:$K$350,5),"")</f>
        <v/>
      </c>
      <c r="F12" s="117" t="str">
        <f>IFERROR(VLOOKUP($A12,'DID-list 2016'!$A$7:$K$350,9),"")</f>
        <v/>
      </c>
      <c r="G12" s="58"/>
      <c r="H12" s="118" t="str">
        <f t="shared" si="0"/>
        <v/>
      </c>
      <c r="I12" s="119" t="str">
        <f>IFERROR(IF(VLOOKUP($A12,'DID-list 2016'!$A$7:$K$350,10)="R",0,$H12)*OR(IF(VLOOKUP($A12,'DID-list 2016'!$A$7:$K$350,10)="NA",0,$H12)),"")</f>
        <v/>
      </c>
      <c r="J12" s="119" t="str">
        <f>IFERROR(IF(VLOOKUP($A12,'DID-list 2016'!$A$7:$K$350,11)="Y",0,$H12)*OR(IF(VLOOKUP($A12,'DID-list 2016'!$A$7:$K$350,11)="NA",0,$H12)),"")</f>
        <v/>
      </c>
      <c r="K12" s="120" t="str">
        <f t="shared" si="1"/>
        <v/>
      </c>
      <c r="L12" s="69"/>
      <c r="M12" s="69"/>
      <c r="N12" s="69"/>
      <c r="O12" s="121">
        <f t="shared" si="2"/>
        <v>0</v>
      </c>
      <c r="P12" s="77"/>
    </row>
    <row r="13" spans="1:16">
      <c r="A13" s="69"/>
      <c r="B13" s="115" t="str">
        <f>IFERROR(VLOOKUP($A13,'DID-list 2016'!$A$7:$K$350,2),"")</f>
        <v/>
      </c>
      <c r="C13" s="71"/>
      <c r="D13" s="117" t="str">
        <f>IFERROR(VLOOKUP($A13,'DID-list 2016'!$A$7:$K$350,8),"")</f>
        <v/>
      </c>
      <c r="E13" s="117" t="str">
        <f>IFERROR(VLOOKUP($A13,'DID-list 2016'!$A$7:$K$350,5),"")</f>
        <v/>
      </c>
      <c r="F13" s="117" t="str">
        <f>IFERROR(VLOOKUP($A13,'DID-list 2016'!$A$7:$K$350,9),"")</f>
        <v/>
      </c>
      <c r="G13" s="58"/>
      <c r="H13" s="118" t="str">
        <f t="shared" si="0"/>
        <v/>
      </c>
      <c r="I13" s="119" t="str">
        <f>IFERROR(IF(VLOOKUP($A13,'DID-list 2016'!$A$7:$K$350,10)="R",0,$H13)*OR(IF(VLOOKUP($A13,'DID-list 2016'!$A$7:$K$350,10)="NA",0,$H13)),"")</f>
        <v/>
      </c>
      <c r="J13" s="119" t="str">
        <f>IFERROR(IF(VLOOKUP($A13,'DID-list 2016'!$A$7:$K$350,11)="Y",0,$H13)*OR(IF(VLOOKUP($A13,'DID-list 2016'!$A$7:$K$350,11)="NA",0,$H13)),"")</f>
        <v/>
      </c>
      <c r="K13" s="120" t="str">
        <f t="shared" si="1"/>
        <v/>
      </c>
      <c r="L13" s="69"/>
      <c r="M13" s="69"/>
      <c r="N13" s="69"/>
      <c r="O13" s="121">
        <f t="shared" si="2"/>
        <v>0</v>
      </c>
      <c r="P13" s="77"/>
    </row>
    <row r="14" spans="1:16">
      <c r="A14" s="69"/>
      <c r="B14" s="115" t="str">
        <f>IFERROR(VLOOKUP($A14,'DID-list 2016'!$A$7:$K$350,2),"")</f>
        <v/>
      </c>
      <c r="C14" s="71"/>
      <c r="D14" s="117" t="str">
        <f>IFERROR(VLOOKUP($A14,'DID-list 2016'!$A$7:$K$350,8),"")</f>
        <v/>
      </c>
      <c r="E14" s="117" t="str">
        <f>IFERROR(VLOOKUP($A14,'DID-list 2016'!$A$7:$K$350,5),"")</f>
        <v/>
      </c>
      <c r="F14" s="117" t="str">
        <f>IFERROR(VLOOKUP($A14,'DID-list 2016'!$A$7:$K$350,9),"")</f>
        <v/>
      </c>
      <c r="G14" s="58"/>
      <c r="H14" s="118" t="str">
        <f t="shared" si="0"/>
        <v/>
      </c>
      <c r="I14" s="119" t="str">
        <f>IFERROR(IF(VLOOKUP($A14,'DID-list 2016'!$A$7:$K$350,10)="R",0,$H14)*OR(IF(VLOOKUP($A14,'DID-list 2016'!$A$7:$K$350,10)="NA",0,$H14)),"")</f>
        <v/>
      </c>
      <c r="J14" s="119" t="str">
        <f>IFERROR(IF(VLOOKUP($A14,'DID-list 2016'!$A$7:$K$350,11)="Y",0,$H14)*OR(IF(VLOOKUP($A14,'DID-list 2016'!$A$7:$K$350,11)="NA",0,$H14)),"")</f>
        <v/>
      </c>
      <c r="K14" s="120" t="str">
        <f t="shared" si="1"/>
        <v/>
      </c>
      <c r="L14" s="69"/>
      <c r="M14" s="69"/>
      <c r="N14" s="69"/>
      <c r="O14" s="121">
        <f t="shared" si="2"/>
        <v>0</v>
      </c>
      <c r="P14" s="77"/>
    </row>
    <row r="15" spans="1:16">
      <c r="A15" s="69"/>
      <c r="B15" s="115" t="str">
        <f>IFERROR(VLOOKUP($A15,'DID-list 2016'!$A$7:$K$350,2),"")</f>
        <v/>
      </c>
      <c r="C15" s="71"/>
      <c r="D15" s="117" t="str">
        <f>IFERROR(VLOOKUP($A15,'DID-list 2016'!$A$7:$K$350,8),"")</f>
        <v/>
      </c>
      <c r="E15" s="117" t="str">
        <f>IFERROR(VLOOKUP($A15,'DID-list 2016'!$A$7:$K$350,5),"")</f>
        <v/>
      </c>
      <c r="F15" s="117" t="str">
        <f>IFERROR(VLOOKUP($A15,'DID-list 2016'!$A$7:$K$350,9),"")</f>
        <v/>
      </c>
      <c r="G15" s="58"/>
      <c r="H15" s="118" t="str">
        <f t="shared" si="0"/>
        <v/>
      </c>
      <c r="I15" s="119" t="str">
        <f>IFERROR(IF(VLOOKUP($A15,'DID-list 2016'!$A$7:$K$350,10)="R",0,$H15)*OR(IF(VLOOKUP($A15,'DID-list 2016'!$A$7:$K$350,10)="NA",0,$H15)),"")</f>
        <v/>
      </c>
      <c r="J15" s="119" t="str">
        <f>IFERROR(IF(VLOOKUP($A15,'DID-list 2016'!$A$7:$K$350,11)="Y",0,$H15)*OR(IF(VLOOKUP($A15,'DID-list 2016'!$A$7:$K$350,11)="NA",0,$H15)),"")</f>
        <v/>
      </c>
      <c r="K15" s="120" t="str">
        <f t="shared" si="1"/>
        <v/>
      </c>
      <c r="L15" s="69"/>
      <c r="M15" s="69"/>
      <c r="N15" s="69"/>
      <c r="O15" s="121">
        <f t="shared" si="2"/>
        <v>0</v>
      </c>
      <c r="P15" s="77"/>
    </row>
    <row r="16" spans="1:16">
      <c r="A16" s="69"/>
      <c r="B16" s="115" t="str">
        <f>IFERROR(VLOOKUP($A16,'DID-list 2016'!$A$7:$K$350,2),"")</f>
        <v/>
      </c>
      <c r="C16" s="73"/>
      <c r="D16" s="117" t="str">
        <f>IFERROR(VLOOKUP($A16,'DID-list 2016'!$A$7:$K$350,8),"")</f>
        <v/>
      </c>
      <c r="E16" s="117" t="str">
        <f>IFERROR(VLOOKUP($A16,'DID-list 2016'!$A$7:$K$350,5),"")</f>
        <v/>
      </c>
      <c r="F16" s="117" t="str">
        <f>IFERROR(VLOOKUP($A16,'DID-list 2016'!$A$7:$K$350,9),"")</f>
        <v/>
      </c>
      <c r="G16" s="58"/>
      <c r="H16" s="118" t="str">
        <f t="shared" si="0"/>
        <v/>
      </c>
      <c r="I16" s="119" t="str">
        <f>IFERROR(IF(VLOOKUP($A16,'DID-list 2016'!$A$7:$K$350,10)="R",0,$H16)*OR(IF(VLOOKUP($A16,'DID-list 2016'!$A$7:$K$350,10)="NA",0,$H16)),"")</f>
        <v/>
      </c>
      <c r="J16" s="119" t="str">
        <f>IFERROR(IF(VLOOKUP($A16,'DID-list 2016'!$A$7:$K$350,11)="Y",0,$H16)*OR(IF(VLOOKUP($A16,'DID-list 2016'!$A$7:$K$350,11)="NA",0,$H16)),"")</f>
        <v/>
      </c>
      <c r="K16" s="120" t="str">
        <f t="shared" si="1"/>
        <v/>
      </c>
      <c r="L16" s="69"/>
      <c r="M16" s="69"/>
      <c r="N16" s="69"/>
      <c r="O16" s="121">
        <f t="shared" si="2"/>
        <v>0</v>
      </c>
      <c r="P16" s="77"/>
    </row>
    <row r="17" spans="1:16">
      <c r="A17" s="69"/>
      <c r="B17" s="115" t="str">
        <f>IFERROR(VLOOKUP($A17,'DID-list 2016'!$A$7:$K$350,2),"")</f>
        <v/>
      </c>
      <c r="C17" s="71"/>
      <c r="D17" s="117" t="str">
        <f>IFERROR(VLOOKUP($A17,'DID-list 2016'!$A$7:$K$350,8),"")</f>
        <v/>
      </c>
      <c r="E17" s="117" t="str">
        <f>IFERROR(VLOOKUP($A17,'DID-list 2016'!$A$7:$K$350,5),"")</f>
        <v/>
      </c>
      <c r="F17" s="117" t="str">
        <f>IFERROR(VLOOKUP($A17,'DID-list 2016'!$A$7:$K$350,9),"")</f>
        <v/>
      </c>
      <c r="G17" s="58"/>
      <c r="H17" s="118" t="str">
        <f t="shared" si="0"/>
        <v/>
      </c>
      <c r="I17" s="119" t="str">
        <f>IFERROR(IF(VLOOKUP($A17,'DID-list 2016'!$A$7:$K$350,10)="R",0,$H17)*OR(IF(VLOOKUP($A17,'DID-list 2016'!$A$7:$K$350,10)="NA",0,$H17)),"")</f>
        <v/>
      </c>
      <c r="J17" s="119" t="str">
        <f>IFERROR(IF(VLOOKUP($A17,'DID-list 2016'!$A$7:$K$350,11)="Y",0,$H17)*OR(IF(VLOOKUP($A17,'DID-list 2016'!$A$7:$K$350,11)="NA",0,$H17)),"")</f>
        <v/>
      </c>
      <c r="K17" s="120" t="str">
        <f t="shared" si="1"/>
        <v/>
      </c>
      <c r="L17" s="69"/>
      <c r="M17" s="69"/>
      <c r="N17" s="69"/>
      <c r="O17" s="121">
        <f t="shared" si="2"/>
        <v>0</v>
      </c>
      <c r="P17" s="77"/>
    </row>
    <row r="18" spans="1:16">
      <c r="A18" s="69"/>
      <c r="B18" s="115" t="str">
        <f>IFERROR(VLOOKUP($A18,'DID-list 2016'!$A$7:$K$350,2),"")</f>
        <v/>
      </c>
      <c r="C18" s="74"/>
      <c r="D18" s="117" t="str">
        <f>IFERROR(VLOOKUP($A18,'DID-list 2016'!$A$7:$K$350,8),"")</f>
        <v/>
      </c>
      <c r="E18" s="117" t="str">
        <f>IFERROR(VLOOKUP($A18,'DID-list 2016'!$A$7:$K$350,5),"")</f>
        <v/>
      </c>
      <c r="F18" s="117" t="str">
        <f>IFERROR(VLOOKUP($A18,'DID-list 2016'!$A$7:$K$350,9),"")</f>
        <v/>
      </c>
      <c r="G18" s="58"/>
      <c r="H18" s="118" t="str">
        <f t="shared" si="0"/>
        <v/>
      </c>
      <c r="I18" s="119" t="str">
        <f>IFERROR(IF(VLOOKUP($A18,'DID-list 2016'!$A$7:$K$350,10)="R",0,$H18)*OR(IF(VLOOKUP($A18,'DID-list 2016'!$A$7:$K$350,10)="NA",0,$H18)),"")</f>
        <v/>
      </c>
      <c r="J18" s="119" t="str">
        <f>IFERROR(IF(VLOOKUP($A18,'DID-list 2016'!$A$7:$K$350,11)="Y",0,$H18)*OR(IF(VLOOKUP($A18,'DID-list 2016'!$A$7:$K$350,11)="NA",0,$H18)),"")</f>
        <v/>
      </c>
      <c r="K18" s="120" t="str">
        <f t="shared" si="1"/>
        <v/>
      </c>
      <c r="L18" s="69"/>
      <c r="M18" s="69"/>
      <c r="N18" s="69"/>
      <c r="O18" s="121">
        <f t="shared" si="2"/>
        <v>0</v>
      </c>
      <c r="P18" s="77"/>
    </row>
    <row r="19" spans="1:16">
      <c r="A19" s="69"/>
      <c r="B19" s="115" t="str">
        <f>IFERROR(VLOOKUP($A19,'DID-list 2016'!$A$7:$K$350,2),"")</f>
        <v/>
      </c>
      <c r="C19" s="75"/>
      <c r="D19" s="117" t="str">
        <f>IFERROR(VLOOKUP($A19,'DID-list 2016'!$A$7:$K$350,8),"")</f>
        <v/>
      </c>
      <c r="E19" s="117" t="str">
        <f>IFERROR(VLOOKUP($A19,'DID-list 2016'!$A$7:$K$350,5),"")</f>
        <v/>
      </c>
      <c r="F19" s="117" t="str">
        <f>IFERROR(VLOOKUP($A19,'DID-list 2016'!$A$7:$K$350,9),"")</f>
        <v/>
      </c>
      <c r="G19" s="58"/>
      <c r="H19" s="118" t="str">
        <f t="shared" si="0"/>
        <v/>
      </c>
      <c r="I19" s="119" t="str">
        <f>IFERROR(IF(VLOOKUP($A19,'DID-list 2016'!$A$7:$K$350,10)="R",0,$H19)*OR(IF(VLOOKUP($A19,'DID-list 2016'!$A$7:$K$350,10)="NA",0,$H19)),"")</f>
        <v/>
      </c>
      <c r="J19" s="119" t="str">
        <f>IFERROR(IF(VLOOKUP($A19,'DID-list 2016'!$A$7:$K$350,11)="Y",0,$H19)*OR(IF(VLOOKUP($A19,'DID-list 2016'!$A$7:$K$350,11)="NA",0,$H19)),"")</f>
        <v/>
      </c>
      <c r="K19" s="120" t="str">
        <f t="shared" si="1"/>
        <v/>
      </c>
      <c r="L19" s="69"/>
      <c r="M19" s="69"/>
      <c r="N19" s="69"/>
      <c r="O19" s="121">
        <f t="shared" si="2"/>
        <v>0</v>
      </c>
      <c r="P19" s="77"/>
    </row>
    <row r="20" spans="1:16">
      <c r="A20" s="69"/>
      <c r="B20" s="115" t="str">
        <f>IFERROR(VLOOKUP($A20,'DID-list 2016'!$A$7:$K$350,2),"")</f>
        <v/>
      </c>
      <c r="C20" s="76"/>
      <c r="D20" s="117" t="str">
        <f>IFERROR(VLOOKUP($A20,'DID-list 2016'!$A$7:$K$350,8),"")</f>
        <v/>
      </c>
      <c r="E20" s="117" t="str">
        <f>IFERROR(VLOOKUP($A20,'DID-list 2016'!$A$7:$K$350,5),"")</f>
        <v/>
      </c>
      <c r="F20" s="117" t="str">
        <f>IFERROR(VLOOKUP($A20,'DID-list 2016'!$A$7:$K$350,9),"")</f>
        <v/>
      </c>
      <c r="G20" s="58"/>
      <c r="H20" s="118" t="str">
        <f t="shared" si="0"/>
        <v/>
      </c>
      <c r="I20" s="119" t="str">
        <f>IFERROR(IF(VLOOKUP($A20,'DID-list 2016'!$A$7:$K$350,10)="R",0,$H20)*OR(IF(VLOOKUP($A20,'DID-list 2016'!$A$7:$K$350,10)="NA",0,$H20)),"")</f>
        <v/>
      </c>
      <c r="J20" s="119" t="str">
        <f>IFERROR(IF(VLOOKUP($A20,'DID-list 2016'!$A$7:$K$350,11)="Y",0,$H20)*OR(IF(VLOOKUP($A20,'DID-list 2016'!$A$7:$K$350,11)="NA",0,$H20)),"")</f>
        <v/>
      </c>
      <c r="K20" s="120" t="str">
        <f t="shared" si="1"/>
        <v/>
      </c>
      <c r="L20" s="69"/>
      <c r="M20" s="69"/>
      <c r="N20" s="69"/>
      <c r="O20" s="121">
        <f t="shared" si="2"/>
        <v>0</v>
      </c>
      <c r="P20" s="77"/>
    </row>
    <row r="21" spans="1:16">
      <c r="A21" s="69"/>
      <c r="B21" s="115" t="str">
        <f>IFERROR(VLOOKUP($A21,'DID-list 2016'!$A$7:$K$350,2),"")</f>
        <v/>
      </c>
      <c r="C21" s="76"/>
      <c r="D21" s="117" t="str">
        <f>IFERROR(VLOOKUP($A21,'DID-list 2016'!$A$7:$K$350,8),"")</f>
        <v/>
      </c>
      <c r="E21" s="117" t="str">
        <f>IFERROR(VLOOKUP($A21,'DID-list 2016'!$A$7:$K$350,5),"")</f>
        <v/>
      </c>
      <c r="F21" s="117" t="str">
        <f>IFERROR(VLOOKUP($A21,'DID-list 2016'!$A$7:$K$350,9),"")</f>
        <v/>
      </c>
      <c r="G21" s="58"/>
      <c r="H21" s="118" t="str">
        <f t="shared" si="0"/>
        <v/>
      </c>
      <c r="I21" s="119" t="str">
        <f>IFERROR(IF(VLOOKUP($A21,'DID-list 2016'!$A$7:$K$350,10)="R",0,$H21)*OR(IF(VLOOKUP($A21,'DID-list 2016'!$A$7:$K$350,10)="NA",0,$H21)),"")</f>
        <v/>
      </c>
      <c r="J21" s="119" t="str">
        <f>IFERROR(IF(VLOOKUP($A21,'DID-list 2016'!$A$7:$K$350,11)="Y",0,$H21)*OR(IF(VLOOKUP($A21,'DID-list 2016'!$A$7:$K$350,11)="NA",0,$H21)),"")</f>
        <v/>
      </c>
      <c r="K21" s="120" t="str">
        <f t="shared" si="1"/>
        <v/>
      </c>
      <c r="L21" s="69"/>
      <c r="M21" s="69"/>
      <c r="N21" s="69"/>
      <c r="O21" s="121">
        <f t="shared" si="2"/>
        <v>0</v>
      </c>
      <c r="P21" s="77"/>
    </row>
    <row r="22" spans="1:16">
      <c r="A22" s="69"/>
      <c r="B22" s="115" t="str">
        <f>IFERROR(VLOOKUP($A22,'DID-list 2016'!$A$7:$K$350,2),"")</f>
        <v/>
      </c>
      <c r="C22" s="76"/>
      <c r="D22" s="117" t="str">
        <f>IFERROR(VLOOKUP($A22,'DID-list 2016'!$A$7:$K$350,8),"")</f>
        <v/>
      </c>
      <c r="E22" s="117" t="str">
        <f>IFERROR(VLOOKUP($A22,'DID-list 2016'!$A$7:$K$350,5),"")</f>
        <v/>
      </c>
      <c r="F22" s="117" t="str">
        <f>IFERROR(VLOOKUP($A22,'DID-list 2016'!$A$7:$K$350,9),"")</f>
        <v/>
      </c>
      <c r="G22" s="58"/>
      <c r="H22" s="118" t="str">
        <f t="shared" si="0"/>
        <v/>
      </c>
      <c r="I22" s="119" t="str">
        <f>IFERROR(IF(VLOOKUP($A22,'DID-list 2016'!$A$7:$K$350,10)="R",0,$H22)*OR(IF(VLOOKUP($A22,'DID-list 2016'!$A$7:$K$350,10)="NA",0,$H22)),"")</f>
        <v/>
      </c>
      <c r="J22" s="119" t="str">
        <f>IFERROR(IF(VLOOKUP($A22,'DID-list 2016'!$A$7:$K$350,11)="Y",0,$H22)*OR(IF(VLOOKUP($A22,'DID-list 2016'!$A$7:$K$350,11)="NA",0,$H22)),"")</f>
        <v/>
      </c>
      <c r="K22" s="120" t="str">
        <f t="shared" si="1"/>
        <v/>
      </c>
      <c r="L22" s="69"/>
      <c r="M22" s="69"/>
      <c r="N22" s="69"/>
      <c r="O22" s="121">
        <f t="shared" si="2"/>
        <v>0</v>
      </c>
      <c r="P22" s="77"/>
    </row>
    <row r="23" spans="1:16">
      <c r="A23" s="70"/>
      <c r="B23" s="116" t="s">
        <v>128</v>
      </c>
      <c r="C23" s="68"/>
      <c r="D23" s="117" t="str">
        <f>IFERROR(VLOOKUP($A23,'DID-list 2016'!$A$7:$K$350,8),"")</f>
        <v/>
      </c>
      <c r="E23" s="117" t="str">
        <f>IFERROR(VLOOKUP($A23,'DID-list 2016'!$A$7:$K$350,5),"")</f>
        <v/>
      </c>
      <c r="F23" s="117" t="str">
        <f>IFERROR(VLOOKUP($A23,'DID-list 2016'!$A$7:$K$350,9),"")</f>
        <v/>
      </c>
      <c r="G23" s="58"/>
      <c r="H23" s="118" t="str">
        <f t="shared" si="0"/>
        <v/>
      </c>
      <c r="I23" s="119" t="str">
        <f>IFERROR(IF(VLOOKUP($A23,'DID-list 2016'!$A$7:$K$350,10)="R",0,$H23)*OR(IF(VLOOKUP($A23,'DID-list 2016'!$A$7:$K$350,10)="NA",0,$H23)),"")</f>
        <v/>
      </c>
      <c r="J23" s="119" t="str">
        <f>IFERROR(IF(VLOOKUP($A23,'DID-list 2016'!$A$7:$K$350,11)="Y",0,$H23)*OR(IF(VLOOKUP($A23,'DID-list 2016'!$A$7:$K$350,11)="NA",0,$H23)),"")</f>
        <v/>
      </c>
      <c r="K23" s="120" t="str">
        <f t="shared" si="1"/>
        <v/>
      </c>
      <c r="L23" s="69"/>
      <c r="M23" s="69"/>
      <c r="N23" s="69"/>
      <c r="O23" s="121">
        <f t="shared" si="2"/>
        <v>0</v>
      </c>
      <c r="P23" s="77"/>
    </row>
    <row r="24" spans="1:16">
      <c r="A24" s="59"/>
      <c r="B24" s="17" t="s">
        <v>2</v>
      </c>
      <c r="C24" s="18"/>
      <c r="D24" s="19"/>
      <c r="E24" s="19"/>
      <c r="F24" s="19"/>
      <c r="G24" s="20">
        <f>SUM(G7:G23)</f>
        <v>0</v>
      </c>
      <c r="H24" s="20">
        <f t="shared" ref="H24:P24" si="3">SUM(H7:H22)</f>
        <v>0</v>
      </c>
      <c r="I24" s="20">
        <f t="shared" si="3"/>
        <v>0</v>
      </c>
      <c r="J24" s="20">
        <f t="shared" si="3"/>
        <v>0</v>
      </c>
      <c r="K24" s="21">
        <f t="shared" si="3"/>
        <v>0</v>
      </c>
      <c r="L24" s="22">
        <f t="shared" si="3"/>
        <v>0</v>
      </c>
      <c r="M24" s="22">
        <f t="shared" si="3"/>
        <v>0</v>
      </c>
      <c r="N24" s="22">
        <f t="shared" si="3"/>
        <v>0</v>
      </c>
      <c r="O24" s="20">
        <f t="shared" si="3"/>
        <v>0</v>
      </c>
      <c r="P24" s="20">
        <f t="shared" si="3"/>
        <v>0</v>
      </c>
    </row>
    <row r="25" spans="1:16">
      <c r="A25" s="59"/>
      <c r="B25" s="23"/>
      <c r="C25" s="15"/>
      <c r="D25" s="24"/>
      <c r="E25" s="24"/>
      <c r="F25" s="24"/>
      <c r="G25" s="63"/>
      <c r="H25" s="63"/>
      <c r="I25" s="63"/>
      <c r="J25" s="63"/>
      <c r="K25" s="25"/>
      <c r="L25" s="26"/>
      <c r="M25" s="27"/>
      <c r="N25" s="59"/>
      <c r="O25" s="61"/>
      <c r="P25" s="61"/>
    </row>
    <row r="26" spans="1:16">
      <c r="A26" s="59"/>
      <c r="B26" s="23"/>
      <c r="C26" s="15"/>
      <c r="D26" s="24"/>
      <c r="E26" s="24"/>
      <c r="F26" s="24"/>
      <c r="G26" s="63"/>
      <c r="H26" s="63"/>
      <c r="I26" s="63"/>
      <c r="J26" s="63"/>
      <c r="K26" s="25"/>
      <c r="L26" s="26"/>
      <c r="M26" s="27"/>
      <c r="N26" s="59"/>
      <c r="O26" s="61"/>
      <c r="P26" s="61"/>
    </row>
    <row r="27" spans="1:16" ht="12.75" hidden="1" customHeight="1">
      <c r="A27" s="2"/>
      <c r="B27" s="59"/>
      <c r="C27" s="62"/>
      <c r="D27" s="62"/>
      <c r="E27" s="62"/>
      <c r="F27" s="62"/>
      <c r="G27" s="59"/>
      <c r="H27" s="28" t="s">
        <v>139</v>
      </c>
      <c r="I27" s="29"/>
      <c r="J27" s="29"/>
      <c r="K27" s="93" t="str">
        <f>K37</f>
        <v>R10</v>
      </c>
      <c r="L27" s="93" t="str">
        <f t="shared" ref="L27:N28" si="4">L37</f>
        <v>R11</v>
      </c>
      <c r="M27" s="93" t="str">
        <f t="shared" si="4"/>
        <v>R12</v>
      </c>
      <c r="N27" s="93" t="str">
        <f t="shared" si="4"/>
        <v>R12</v>
      </c>
      <c r="O27" s="59"/>
    </row>
    <row r="28" spans="1:16" ht="33" hidden="1" customHeight="1">
      <c r="A28" s="2"/>
      <c r="B28" s="31" t="s">
        <v>146</v>
      </c>
      <c r="C28" s="32"/>
      <c r="D28" s="32"/>
      <c r="E28" s="32"/>
      <c r="F28" s="32"/>
      <c r="G28" s="33"/>
      <c r="H28" s="34" t="s">
        <v>126</v>
      </c>
      <c r="I28" s="34"/>
      <c r="J28" s="35"/>
      <c r="K28" s="94" t="str">
        <f>K38</f>
        <v>∑ (R50/53 / H410)*100 + (R51/53 / H411 ) *10 +( R52/53 / H412)</v>
      </c>
      <c r="L28" s="46" t="str">
        <f t="shared" si="4"/>
        <v>CDV-limit (chron)</v>
      </c>
      <c r="M28" s="47" t="str">
        <f t="shared" si="4"/>
        <v>aNBO</v>
      </c>
      <c r="N28" s="47" t="str">
        <f t="shared" si="4"/>
        <v>anNBO</v>
      </c>
      <c r="O28" s="59"/>
    </row>
    <row r="29" spans="1:16" ht="12.75" hidden="1" customHeight="1">
      <c r="A29" s="2"/>
      <c r="B29" s="36" t="s">
        <v>145</v>
      </c>
      <c r="C29" s="15"/>
      <c r="D29" s="24"/>
      <c r="E29" s="24"/>
      <c r="F29" s="24"/>
      <c r="G29" s="37"/>
      <c r="H29" s="6" t="str">
        <f t="shared" ref="H29:H35" si="5">H39</f>
        <v>Concentrated consumer products</v>
      </c>
      <c r="I29" s="7"/>
      <c r="J29" s="5"/>
      <c r="K29" s="92" t="str">
        <f>IF(($L$24*100+$M$24*10+$N$24)&lt;=K39+0.00045,"OK","NO")</f>
        <v>OK</v>
      </c>
      <c r="L29" s="16" t="str">
        <f>IFERROR(IF($K$24&lt;=L39+0.45,"OK","NO"),"")</f>
        <v>OK</v>
      </c>
      <c r="M29" s="16" t="str">
        <f>IFERROR(IF($I$24&lt;=M39+0.00045,"OK","NO"),"")</f>
        <v>OK</v>
      </c>
      <c r="N29" s="16" t="str">
        <f>IFERROR(IF($J$24&lt;=N39+0.00045,"OK","NO"),"")</f>
        <v>OK</v>
      </c>
      <c r="O29" s="59"/>
    </row>
    <row r="30" spans="1:16" ht="12.75" hidden="1" customHeight="1">
      <c r="A30" s="2"/>
      <c r="B30" s="36" t="s">
        <v>130</v>
      </c>
      <c r="C30" s="15"/>
      <c r="D30" s="24"/>
      <c r="E30" s="24"/>
      <c r="F30" s="24"/>
      <c r="G30" s="37"/>
      <c r="H30" s="8" t="str">
        <f t="shared" si="5"/>
        <v>RTU window products for consumers &amp; professional</v>
      </c>
      <c r="I30" s="9"/>
      <c r="J30" s="5"/>
      <c r="K30" s="92" t="str">
        <f>IF(($L$24*100+$M$24*10+$N$24)&lt;=K40+0.0045,"OK","NO")</f>
        <v>OK</v>
      </c>
      <c r="L30" s="16" t="str">
        <f t="shared" ref="L30:L35" si="6">IFERROR(IF($K$24&lt;=L40+0.45,"OK","NO"),"")</f>
        <v>OK</v>
      </c>
      <c r="M30" s="16" t="str">
        <f>IFERROR(IF($I$24&lt;=M40+0.0045,"OK","NO"),"")</f>
        <v>OK</v>
      </c>
      <c r="N30" s="16" t="str">
        <f>IFERROR(IF($J$24&lt;=N40+0.0045,"OK","NO"),"")</f>
        <v>OK</v>
      </c>
      <c r="O30" s="59"/>
    </row>
    <row r="31" spans="1:16" ht="12.75" hidden="1" customHeight="1">
      <c r="A31" s="2"/>
      <c r="B31" s="295" t="s">
        <v>140</v>
      </c>
      <c r="C31" s="296"/>
      <c r="D31" s="296"/>
      <c r="E31" s="296"/>
      <c r="F31" s="296"/>
      <c r="G31" s="297"/>
      <c r="H31" s="8" t="str">
        <f t="shared" si="5"/>
        <v>RTU WC, consumer products*</v>
      </c>
      <c r="I31" s="9"/>
      <c r="J31" s="5"/>
      <c r="K31" s="92" t="str">
        <f>IF(($L$24*100+$M$24*10+$N$24)&lt;=K41+0.0045,"OK","NO")</f>
        <v>OK</v>
      </c>
      <c r="L31" s="16" t="str">
        <f t="shared" si="6"/>
        <v>OK</v>
      </c>
      <c r="M31" s="16" t="str">
        <f>IFERROR(IF($I$24&lt;=M41+0.0045,"OK","NO"),"")</f>
        <v>OK</v>
      </c>
      <c r="N31" s="16" t="str">
        <f>IFERROR(IF($J$24&lt;=N41+0.0045,"OK","NO"),"")</f>
        <v>OK</v>
      </c>
      <c r="O31" s="59"/>
    </row>
    <row r="32" spans="1:16" ht="12.75" hidden="1" customHeight="1">
      <c r="A32" s="2"/>
      <c r="B32" s="295"/>
      <c r="C32" s="296"/>
      <c r="D32" s="296"/>
      <c r="E32" s="296"/>
      <c r="F32" s="296"/>
      <c r="G32" s="297"/>
      <c r="H32" s="8" t="str">
        <f t="shared" si="5"/>
        <v>RTU others, consumer</v>
      </c>
      <c r="I32" s="9"/>
      <c r="J32" s="5"/>
      <c r="K32" s="92" t="str">
        <f>IF(($L$24*100+$M$24*10+$N$24)&lt;=K42+0.0045,"OK","NO")</f>
        <v>OK</v>
      </c>
      <c r="L32" s="16" t="str">
        <f t="shared" si="6"/>
        <v>OK</v>
      </c>
      <c r="M32" s="16" t="str">
        <f>IFERROR(IF($I$24&lt;=M42+0.0045,"OK","NO"),"")</f>
        <v>OK</v>
      </c>
      <c r="N32" s="16" t="str">
        <f>IFERROR(IF($J$24&lt;=N42+0.0045,"OK","NO"),"")</f>
        <v>OK</v>
      </c>
      <c r="O32" s="59"/>
    </row>
    <row r="33" spans="1:15" ht="12.75" hidden="1" customHeight="1">
      <c r="A33" s="2"/>
      <c r="B33" s="295" t="s">
        <v>141</v>
      </c>
      <c r="C33" s="296"/>
      <c r="D33" s="296"/>
      <c r="E33" s="296"/>
      <c r="F33" s="296"/>
      <c r="G33" s="297"/>
      <c r="H33" s="8" t="str">
        <f t="shared" si="5"/>
        <v>Concentrated professional products</v>
      </c>
      <c r="I33" s="9"/>
      <c r="J33" s="5"/>
      <c r="K33" s="92" t="str">
        <f>IF(($L$24*100+$M$24*10+$N$24)&lt;=K43+0.000045,"OK","NO")</f>
        <v>OK</v>
      </c>
      <c r="L33" s="16" t="str">
        <f t="shared" si="6"/>
        <v>OK</v>
      </c>
      <c r="M33" s="16" t="str">
        <f>IFERROR(IF($I$24&lt;=M43+0.00045,"OK","NO"),"")</f>
        <v>OK</v>
      </c>
      <c r="N33" s="16" t="str">
        <f>IFERROR(IF($J$24&lt;=N43+0.00045,"OK","NO"),"")</f>
        <v>OK</v>
      </c>
      <c r="O33" s="59"/>
    </row>
    <row r="34" spans="1:15" ht="12.75" hidden="1" customHeight="1">
      <c r="A34" s="2"/>
      <c r="B34" s="295"/>
      <c r="C34" s="296"/>
      <c r="D34" s="296"/>
      <c r="E34" s="296"/>
      <c r="F34" s="296"/>
      <c r="G34" s="297"/>
      <c r="H34" s="8" t="str">
        <f t="shared" si="5"/>
        <v>RTU WC, professional*</v>
      </c>
      <c r="I34" s="3"/>
      <c r="J34" s="5"/>
      <c r="K34" s="92" t="str">
        <f>IF(($L$24*100+$M$24*10+$N$24)&lt;=K44+0.0045,"OK","NO")</f>
        <v>OK</v>
      </c>
      <c r="L34" s="16" t="str">
        <f t="shared" si="6"/>
        <v>OK</v>
      </c>
      <c r="M34" s="16" t="str">
        <f>IFERROR(IF($I$24&lt;=M44+0.0045,"OK","NO"),"")</f>
        <v>OK</v>
      </c>
      <c r="N34" s="16" t="str">
        <f>IFERROR(IF($J$24&lt;=N44+0.045,"OK","NO"),"")</f>
        <v>OK</v>
      </c>
      <c r="O34" s="59"/>
    </row>
    <row r="35" spans="1:15" ht="12.75" hidden="1" customHeight="1">
      <c r="A35" s="2"/>
      <c r="B35" s="36" t="s">
        <v>136</v>
      </c>
      <c r="C35" s="15"/>
      <c r="D35" s="15"/>
      <c r="E35" s="15"/>
      <c r="F35" s="15"/>
      <c r="G35" s="38"/>
      <c r="H35" s="10" t="str">
        <f t="shared" si="5"/>
        <v>RTU others, professional</v>
      </c>
      <c r="I35" s="11"/>
      <c r="J35" s="12"/>
      <c r="K35" s="92" t="str">
        <f>IF(($L$24*100+$M$24*10+$N$24)&lt;=K45+0.0045,"OK","NO")</f>
        <v>OK</v>
      </c>
      <c r="L35" s="16" t="str">
        <f t="shared" si="6"/>
        <v>OK</v>
      </c>
      <c r="M35" s="16" t="str">
        <f>IFERROR(IF($I$24&lt;=M45+0.0045,"OK","NO"),"")</f>
        <v>OK</v>
      </c>
      <c r="N35" s="16" t="str">
        <f>IFERROR(IF($J$24&lt;=N45+0.0045,"OK","NO"),"")</f>
        <v>OK</v>
      </c>
      <c r="O35" s="59"/>
    </row>
    <row r="36" spans="1:15" ht="12.75" hidden="1" customHeight="1">
      <c r="A36" s="2"/>
      <c r="B36" s="39" t="s">
        <v>137</v>
      </c>
      <c r="C36" s="18"/>
      <c r="D36" s="18"/>
      <c r="E36" s="18"/>
      <c r="F36" s="18"/>
      <c r="G36" s="40"/>
      <c r="H36" s="59"/>
      <c r="I36" s="59"/>
      <c r="J36" s="25"/>
      <c r="K36" s="59"/>
      <c r="L36" s="59"/>
      <c r="M36" s="59"/>
      <c r="N36" s="59"/>
      <c r="O36" s="59"/>
    </row>
    <row r="37" spans="1:15" ht="12.75" hidden="1" customHeight="1">
      <c r="A37" s="2"/>
      <c r="B37" s="30"/>
      <c r="C37" s="15"/>
      <c r="D37" s="24"/>
      <c r="E37" s="24"/>
      <c r="F37" s="24"/>
      <c r="G37" s="63"/>
      <c r="H37" s="28" t="s">
        <v>135</v>
      </c>
      <c r="I37" s="29"/>
      <c r="J37" s="29"/>
      <c r="K37" s="93" t="s">
        <v>266</v>
      </c>
      <c r="L37" s="93" t="s">
        <v>267</v>
      </c>
      <c r="M37" s="93" t="s">
        <v>268</v>
      </c>
      <c r="N37" s="93" t="s">
        <v>268</v>
      </c>
      <c r="O37" s="59"/>
    </row>
    <row r="38" spans="1:15" ht="27.75" hidden="1" customHeight="1">
      <c r="A38" s="59"/>
      <c r="B38" s="41" t="s">
        <v>147</v>
      </c>
      <c r="C38" s="42"/>
      <c r="D38" s="42"/>
      <c r="E38" s="42"/>
      <c r="F38" s="42"/>
      <c r="G38" s="33"/>
      <c r="H38" s="43" t="s">
        <v>126</v>
      </c>
      <c r="I38" s="34"/>
      <c r="J38" s="35"/>
      <c r="K38" s="94" t="s">
        <v>144</v>
      </c>
      <c r="L38" s="53" t="s">
        <v>131</v>
      </c>
      <c r="M38" s="54" t="s">
        <v>0</v>
      </c>
      <c r="N38" s="54" t="s">
        <v>1</v>
      </c>
      <c r="O38" s="59"/>
    </row>
    <row r="39" spans="1:15" ht="12.75" hidden="1" customHeight="1">
      <c r="A39" s="59"/>
      <c r="B39" s="44" t="s">
        <v>142</v>
      </c>
      <c r="C39" s="30"/>
      <c r="D39" s="30"/>
      <c r="E39" s="30"/>
      <c r="F39" s="30"/>
      <c r="G39" s="38"/>
      <c r="H39" s="48" t="s">
        <v>258</v>
      </c>
      <c r="I39" s="49"/>
      <c r="J39" s="50"/>
      <c r="K39" s="95">
        <v>0.02</v>
      </c>
      <c r="L39" s="4">
        <v>10500</v>
      </c>
      <c r="M39" s="55">
        <v>0.1</v>
      </c>
      <c r="N39" s="55">
        <v>0.1</v>
      </c>
      <c r="O39" s="59"/>
    </row>
    <row r="40" spans="1:15" ht="12.75" hidden="1" customHeight="1">
      <c r="A40" s="59"/>
      <c r="B40" s="298" t="s">
        <v>256</v>
      </c>
      <c r="C40" s="299"/>
      <c r="D40" s="299"/>
      <c r="E40" s="299"/>
      <c r="F40" s="299"/>
      <c r="G40" s="300"/>
      <c r="H40" s="48" t="s">
        <v>259</v>
      </c>
      <c r="I40" s="49"/>
      <c r="J40" s="50"/>
      <c r="K40" s="91">
        <v>0.3</v>
      </c>
      <c r="L40" s="4">
        <v>75000</v>
      </c>
      <c r="M40" s="56">
        <v>2</v>
      </c>
      <c r="N40" s="56">
        <v>2</v>
      </c>
      <c r="O40" s="59"/>
    </row>
    <row r="41" spans="1:15" s="1" customFormat="1" ht="12.75" hidden="1" customHeight="1">
      <c r="A41" s="59"/>
      <c r="B41" s="301"/>
      <c r="C41" s="299"/>
      <c r="D41" s="299"/>
      <c r="E41" s="299"/>
      <c r="F41" s="299"/>
      <c r="G41" s="300"/>
      <c r="H41" s="48" t="s">
        <v>260</v>
      </c>
      <c r="I41" s="49"/>
      <c r="J41" s="50"/>
      <c r="K41" s="91">
        <v>0.5</v>
      </c>
      <c r="L41" s="4">
        <v>600000</v>
      </c>
      <c r="M41" s="56">
        <v>2.1</v>
      </c>
      <c r="N41" s="56">
        <v>6</v>
      </c>
      <c r="O41" s="59"/>
    </row>
    <row r="42" spans="1:15" s="1" customFormat="1" ht="12.75" hidden="1" customHeight="1">
      <c r="A42" s="59"/>
      <c r="B42" s="301"/>
      <c r="C42" s="299"/>
      <c r="D42" s="299"/>
      <c r="E42" s="299"/>
      <c r="F42" s="299"/>
      <c r="G42" s="300"/>
      <c r="H42" s="48" t="s">
        <v>261</v>
      </c>
      <c r="I42" s="49"/>
      <c r="J42" s="50"/>
      <c r="K42" s="91">
        <v>0.3</v>
      </c>
      <c r="L42" s="4">
        <v>700000</v>
      </c>
      <c r="M42" s="56">
        <v>2</v>
      </c>
      <c r="N42" s="56">
        <v>2</v>
      </c>
      <c r="O42" s="59"/>
    </row>
    <row r="43" spans="1:15" s="1" customFormat="1" ht="12.75" hidden="1" customHeight="1">
      <c r="A43" s="59"/>
      <c r="B43" s="45" t="s">
        <v>257</v>
      </c>
      <c r="C43" s="60"/>
      <c r="D43" s="60"/>
      <c r="E43" s="60"/>
      <c r="F43" s="60"/>
      <c r="G43" s="40"/>
      <c r="H43" s="48" t="s">
        <v>262</v>
      </c>
      <c r="I43" s="49"/>
      <c r="J43" s="50"/>
      <c r="K43" s="90">
        <v>2E-3</v>
      </c>
      <c r="L43" s="4">
        <v>9500</v>
      </c>
      <c r="M43" s="55">
        <v>4.4999999999999998E-2</v>
      </c>
      <c r="N43" s="55">
        <v>0.25</v>
      </c>
      <c r="O43" s="59"/>
    </row>
    <row r="44" spans="1:15" s="1" customFormat="1" ht="12.75" hidden="1" customHeight="1">
      <c r="A44" s="59"/>
      <c r="B44" s="59"/>
      <c r="C44" s="59"/>
      <c r="D44" s="59"/>
      <c r="E44" s="59"/>
      <c r="F44" s="59"/>
      <c r="G44" s="59"/>
      <c r="H44" s="48" t="s">
        <v>263</v>
      </c>
      <c r="I44" s="51"/>
      <c r="J44" s="50"/>
      <c r="K44" s="91">
        <v>0.1</v>
      </c>
      <c r="L44" s="4">
        <v>700000</v>
      </c>
      <c r="M44" s="56">
        <v>2.25</v>
      </c>
      <c r="N44" s="57">
        <v>20</v>
      </c>
      <c r="O44" s="59"/>
    </row>
    <row r="45" spans="1:15" s="1" customFormat="1" ht="12.75" hidden="1" customHeight="1">
      <c r="A45" s="59"/>
      <c r="B45" s="59"/>
      <c r="C45" s="59"/>
      <c r="D45" s="59"/>
      <c r="E45" s="59"/>
      <c r="F45" s="59"/>
      <c r="G45" s="59"/>
      <c r="H45" s="52" t="s">
        <v>264</v>
      </c>
      <c r="I45" s="51"/>
      <c r="J45" s="50"/>
      <c r="K45" s="91">
        <v>0.1</v>
      </c>
      <c r="L45" s="4">
        <v>450000</v>
      </c>
      <c r="M45" s="56">
        <v>0.7</v>
      </c>
      <c r="N45" s="56">
        <v>0.7</v>
      </c>
      <c r="O45" s="59"/>
    </row>
    <row r="46" spans="1:15" s="1" customFormat="1" hidden="1">
      <c r="A46" s="59"/>
      <c r="B46" s="59"/>
      <c r="C46" s="59"/>
      <c r="D46" s="59"/>
      <c r="E46" s="59"/>
      <c r="F46" s="59"/>
      <c r="G46" s="59"/>
      <c r="H46" s="59" t="s">
        <v>265</v>
      </c>
      <c r="I46" s="59"/>
      <c r="J46" s="59"/>
      <c r="K46" s="59"/>
      <c r="L46" s="59"/>
      <c r="M46" s="59"/>
      <c r="N46" s="59"/>
      <c r="O46" s="59"/>
    </row>
    <row r="50" spans="8:15" ht="24.9">
      <c r="H50" s="302" t="s">
        <v>139</v>
      </c>
      <c r="I50" s="303"/>
      <c r="J50" s="96" t="s">
        <v>284</v>
      </c>
      <c r="K50" s="96" t="s">
        <v>285</v>
      </c>
      <c r="L50" s="290" t="s">
        <v>289</v>
      </c>
      <c r="M50" s="291"/>
      <c r="N50" s="96" t="s">
        <v>290</v>
      </c>
      <c r="O50" s="98"/>
    </row>
    <row r="51" spans="8:15">
      <c r="H51" s="102"/>
      <c r="I51" s="103"/>
      <c r="J51" s="96"/>
      <c r="K51" s="96"/>
      <c r="L51" s="104" t="s">
        <v>0</v>
      </c>
      <c r="M51" s="105" t="s">
        <v>1</v>
      </c>
      <c r="N51" s="96"/>
      <c r="O51" s="106"/>
    </row>
    <row r="52" spans="8:15">
      <c r="H52" s="99" t="s">
        <v>143</v>
      </c>
      <c r="I52" s="100"/>
      <c r="J52" s="83" t="str">
        <f>IFERROR(IF($O$24&lt;=$J$57+0.00045,"OK","Not OK"),"")</f>
        <v>OK</v>
      </c>
      <c r="K52" s="83" t="str">
        <f>IF($P$24&lt;=$K$57+0.0045,"OK","Not OK")</f>
        <v>OK</v>
      </c>
      <c r="L52" s="82" t="str">
        <f>IF($I$24&lt;=L57+0.0045,"OK","NotOK")</f>
        <v>OK</v>
      </c>
      <c r="M52" s="69" t="str">
        <f>IF($J$24&lt;=M57+0.0045,"OK","Not OK")</f>
        <v>OK</v>
      </c>
      <c r="N52" s="69" t="str">
        <f>IF($K$24&lt;=N57+0.45,"OK","Not OK")</f>
        <v>OK</v>
      </c>
      <c r="O52" s="81"/>
    </row>
    <row r="53" spans="8:15">
      <c r="H53" s="101" t="s">
        <v>283</v>
      </c>
      <c r="I53" s="66"/>
      <c r="J53" s="83" t="str">
        <f>IFERROR(IF($O$24&lt;=$J58+0.00045,"OK","Not OK"),"")</f>
        <v>OK</v>
      </c>
      <c r="K53" s="83" t="str">
        <f>IF($P$24&lt;=$K58+0.0045,"OK","Not OK")</f>
        <v>OK</v>
      </c>
      <c r="L53" s="82" t="str">
        <f>IF($I$24&lt;=L58+0.0045,"OK","NotOK")</f>
        <v>OK</v>
      </c>
      <c r="M53" s="69" t="str">
        <f>IF($J$24&lt;=M58+0.0045,"OK","Not OK")</f>
        <v>OK</v>
      </c>
      <c r="N53" s="69" t="str">
        <f>IF($K$24&lt;=N58+0.45,"OK","Not OK")</f>
        <v>OK</v>
      </c>
    </row>
    <row r="55" spans="8:15" ht="24.9">
      <c r="H55" s="84" t="s">
        <v>135</v>
      </c>
      <c r="I55" s="85"/>
      <c r="J55" s="96" t="s">
        <v>284</v>
      </c>
      <c r="K55" s="96" t="s">
        <v>285</v>
      </c>
      <c r="L55" s="290" t="s">
        <v>289</v>
      </c>
      <c r="M55" s="291"/>
      <c r="N55" s="96" t="s">
        <v>290</v>
      </c>
    </row>
    <row r="56" spans="8:15" ht="37.299999999999997">
      <c r="H56" s="87" t="s">
        <v>126</v>
      </c>
      <c r="I56" s="86"/>
      <c r="J56" s="97" t="s">
        <v>291</v>
      </c>
      <c r="K56" s="96" t="s">
        <v>286</v>
      </c>
      <c r="L56" s="96" t="s">
        <v>288</v>
      </c>
      <c r="M56" s="96" t="s">
        <v>287</v>
      </c>
      <c r="N56" s="96"/>
    </row>
    <row r="57" spans="8:15">
      <c r="H57" s="88" t="s">
        <v>143</v>
      </c>
      <c r="I57" s="89"/>
      <c r="J57" s="289">
        <v>1E-3</v>
      </c>
      <c r="K57" s="111">
        <v>0.5</v>
      </c>
      <c r="L57" s="111">
        <v>0.4</v>
      </c>
      <c r="M57" s="111">
        <v>0.5</v>
      </c>
      <c r="N57" s="112">
        <v>30000</v>
      </c>
    </row>
    <row r="58" spans="8:15">
      <c r="H58" s="88" t="s">
        <v>282</v>
      </c>
      <c r="I58" s="89"/>
      <c r="J58" s="289">
        <v>1E-3</v>
      </c>
      <c r="K58" s="111">
        <v>0.5</v>
      </c>
      <c r="L58" s="111">
        <v>0.4</v>
      </c>
      <c r="M58" s="111">
        <v>0.5</v>
      </c>
      <c r="N58" s="112">
        <v>300000</v>
      </c>
    </row>
  </sheetData>
  <dataConsolidate/>
  <mergeCells count="8">
    <mergeCell ref="L50:M50"/>
    <mergeCell ref="L55:M55"/>
    <mergeCell ref="A1:H1"/>
    <mergeCell ref="D3:E3"/>
    <mergeCell ref="B31:G32"/>
    <mergeCell ref="B33:G34"/>
    <mergeCell ref="B40:G42"/>
    <mergeCell ref="H50:I50"/>
  </mergeCells>
  <conditionalFormatting sqref="K29:N35">
    <cfRule type="containsText" dxfId="5" priority="1" stopIfTrue="1" operator="containsText" text="OK">
      <formula>NOT(ISERROR(SEARCH("OK",K29)))</formula>
    </cfRule>
    <cfRule type="notContainsText" dxfId="4" priority="2" stopIfTrue="1" operator="notContains" text="OK">
      <formula>ISERROR(SEARCH("OK",K29))</formula>
    </cfRule>
  </conditionalFormatting>
  <pageMargins left="0.75" right="0.75" top="1" bottom="1" header="0" footer="0"/>
  <pageSetup paperSize="9" orientation="landscape" r:id="rId1"/>
  <headerFooter alignWithMargins="0">
    <oddHeader>&amp;LVersion 2 
Author Pehr Hård/
Controlled by Trine Pedersen&amp;C&amp;A&amp;RCleaning agents for use in the food industry, generation 2
Printed &amp;D</oddHeader>
    <oddFooter>&amp;L2014-04-01&amp;CPage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P58"/>
  <sheetViews>
    <sheetView topLeftCell="E10" zoomScale="85" zoomScaleNormal="85" workbookViewId="0">
      <selection activeCell="E56" sqref="E56"/>
    </sheetView>
  </sheetViews>
  <sheetFormatPr defaultColWidth="9.07421875" defaultRowHeight="12.45"/>
  <cols>
    <col min="1" max="1" width="8.69140625" style="64" customWidth="1"/>
    <col min="2" max="2" width="38.07421875" style="64" customWidth="1"/>
    <col min="3" max="3" width="34.4609375" style="65" customWidth="1"/>
    <col min="4" max="4" width="12.3046875" style="65" customWidth="1"/>
    <col min="5" max="5" width="16.4609375" style="65" customWidth="1"/>
    <col min="6" max="6" width="7.84375" style="65" customWidth="1"/>
    <col min="7" max="7" width="11.69140625" style="64" customWidth="1"/>
    <col min="8" max="8" width="16.3046875" style="64" bestFit="1" customWidth="1"/>
    <col min="9" max="9" width="15.69140625" style="64" customWidth="1"/>
    <col min="10" max="10" width="24.84375" style="64" customWidth="1"/>
    <col min="11" max="11" width="22.4609375" style="64" customWidth="1"/>
    <col min="12" max="12" width="21.3046875" style="64" customWidth="1"/>
    <col min="13" max="13" width="16.4609375" style="64" customWidth="1"/>
    <col min="14" max="14" width="9.07421875" style="64"/>
    <col min="15" max="15" width="18" style="64" customWidth="1"/>
    <col min="16" max="16384" width="9.07421875" style="64"/>
  </cols>
  <sheetData>
    <row r="1" spans="1:16" ht="27.75" customHeight="1">
      <c r="A1" s="292" t="s">
        <v>149</v>
      </c>
      <c r="B1" s="292"/>
      <c r="C1" s="292"/>
      <c r="D1" s="292"/>
      <c r="E1" s="292"/>
      <c r="F1" s="292"/>
      <c r="G1" s="292"/>
      <c r="H1" s="292"/>
      <c r="I1" s="61"/>
      <c r="J1" s="61"/>
      <c r="K1" s="61"/>
      <c r="L1" s="61"/>
      <c r="M1" s="61"/>
      <c r="N1" s="61"/>
      <c r="O1" s="61"/>
      <c r="P1" s="61"/>
    </row>
    <row r="2" spans="1:16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>
      <c r="A3" s="61"/>
      <c r="B3" s="13" t="s">
        <v>129</v>
      </c>
      <c r="C3" s="113"/>
      <c r="D3" s="293" t="s">
        <v>148</v>
      </c>
      <c r="E3" s="294"/>
      <c r="F3" s="68"/>
      <c r="G3" s="2" t="s">
        <v>133</v>
      </c>
      <c r="H3" s="61"/>
      <c r="I3" s="61"/>
      <c r="J3" s="61"/>
      <c r="K3" s="61"/>
      <c r="L3" s="62"/>
      <c r="M3" s="61"/>
      <c r="N3" s="61"/>
      <c r="O3" s="61"/>
      <c r="P3" s="61"/>
    </row>
    <row r="4" spans="1:16">
      <c r="A4" s="61"/>
      <c r="B4" s="14" t="s">
        <v>125</v>
      </c>
      <c r="C4" s="114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>
      <c r="A5" s="61"/>
      <c r="B5" s="13" t="s">
        <v>276</v>
      </c>
      <c r="C5" s="114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37.299999999999997">
      <c r="A6" s="80" t="s">
        <v>123</v>
      </c>
      <c r="B6" s="80" t="s">
        <v>134</v>
      </c>
      <c r="C6" s="79" t="s">
        <v>275</v>
      </c>
      <c r="D6" s="79" t="s">
        <v>127</v>
      </c>
      <c r="E6" s="79" t="s">
        <v>9</v>
      </c>
      <c r="F6" s="79" t="s">
        <v>3</v>
      </c>
      <c r="G6" s="94" t="s">
        <v>138</v>
      </c>
      <c r="H6" s="93" t="s">
        <v>132</v>
      </c>
      <c r="I6" s="93" t="s">
        <v>0</v>
      </c>
      <c r="J6" s="93" t="s">
        <v>1</v>
      </c>
      <c r="K6" s="93" t="s">
        <v>124</v>
      </c>
      <c r="L6" s="67" t="s">
        <v>279</v>
      </c>
      <c r="M6" s="67" t="s">
        <v>278</v>
      </c>
      <c r="N6" s="67" t="s">
        <v>280</v>
      </c>
      <c r="O6" s="78" t="s">
        <v>277</v>
      </c>
      <c r="P6" s="67" t="s">
        <v>281</v>
      </c>
    </row>
    <row r="7" spans="1:16">
      <c r="A7" s="69"/>
      <c r="B7" s="115" t="str">
        <f>IFERROR(VLOOKUP($A7,'DID-list 2016'!$A$7:$K$350,2),"")</f>
        <v/>
      </c>
      <c r="C7" s="71"/>
      <c r="D7" s="117" t="str">
        <f>IFERROR(VLOOKUP($A7,'DID-list 2016'!$A$7:$K$350,8),"")</f>
        <v/>
      </c>
      <c r="E7" s="117" t="str">
        <f>IFERROR(VLOOKUP($A7,'DID-list 2016'!$A$7:$K$350,5),"")</f>
        <v/>
      </c>
      <c r="F7" s="117" t="str">
        <f>IFERROR(VLOOKUP($A7,'DID-list 2016'!$A$7:$K$350,9),"")</f>
        <v/>
      </c>
      <c r="G7" s="58"/>
      <c r="H7" s="118" t="str">
        <f t="shared" ref="H7:H23" si="0">IF(G7="","",$G7*$F$3/100)</f>
        <v/>
      </c>
      <c r="I7" s="119" t="str">
        <f>IFERROR(IF(VLOOKUP($A7,'DID-list 2016'!$A$7:$K$350,10)="R",0,$H7)*OR(IF(VLOOKUP($A7,'DID-list 2016'!$A$7:$K$350,10)="NA",0,$H7)),"")</f>
        <v/>
      </c>
      <c r="J7" s="119" t="str">
        <f>IFERROR(IF(VLOOKUP($A7,'DID-list 2016'!$A$7:$K$350,11)="Y",0,$H7)*OR(IF(VLOOKUP($A7,'DID-list 2016'!$A$7:$K$350,11)="NA",0,$H7)),"")</f>
        <v/>
      </c>
      <c r="K7" s="120" t="str">
        <f>IFERROR($H7*$F7*1000/$D7,"")</f>
        <v/>
      </c>
      <c r="L7" s="69"/>
      <c r="M7" s="69"/>
      <c r="N7" s="69"/>
      <c r="O7" s="121">
        <f>IFERROR(100*L7+10*M7+N7,"")</f>
        <v>0</v>
      </c>
      <c r="P7" s="77"/>
    </row>
    <row r="8" spans="1:16">
      <c r="A8" s="69"/>
      <c r="B8" s="115" t="str">
        <f>IFERROR(VLOOKUP($A8,'DID-list 2016'!$A$7:$K$350,2),"")</f>
        <v/>
      </c>
      <c r="C8" s="72"/>
      <c r="D8" s="117" t="str">
        <f>IFERROR(VLOOKUP($A8,'DID-list 2016'!$A$7:$K$350,8),"")</f>
        <v/>
      </c>
      <c r="E8" s="117" t="str">
        <f>IFERROR(VLOOKUP($A8,'DID-list 2016'!$A$7:$K$350,5),"")</f>
        <v/>
      </c>
      <c r="F8" s="117" t="str">
        <f>IFERROR(VLOOKUP($A8,'DID-list 2016'!$A$7:$K$350,9),"")</f>
        <v/>
      </c>
      <c r="G8" s="58"/>
      <c r="H8" s="118" t="str">
        <f t="shared" si="0"/>
        <v/>
      </c>
      <c r="I8" s="119" t="str">
        <f>IFERROR(IF(VLOOKUP($A8,'DID-list 2016'!$A$7:$K$350,10)="R",0,$H8)*OR(IF(VLOOKUP($A8,'DID-list 2016'!$A$7:$K$350,10)="NA",0,$H8)),"")</f>
        <v/>
      </c>
      <c r="J8" s="119" t="str">
        <f>IFERROR(IF(VLOOKUP($A8,'DID-list 2016'!$A$7:$K$350,11)="Y",0,$H8)*OR(IF(VLOOKUP($A8,'DID-list 2016'!$A$7:$K$350,11)="NA",0,$H8)),"")</f>
        <v/>
      </c>
      <c r="K8" s="120" t="str">
        <f t="shared" ref="K8:K23" si="1">IFERROR($H8*$F8*1000/$D8,"")</f>
        <v/>
      </c>
      <c r="L8" s="69"/>
      <c r="M8" s="69"/>
      <c r="N8" s="69"/>
      <c r="O8" s="121">
        <f t="shared" ref="O8:O23" si="2">IFERROR(100*L8+10*M8+N8,"")</f>
        <v>0</v>
      </c>
      <c r="P8" s="77"/>
    </row>
    <row r="9" spans="1:16">
      <c r="A9" s="69"/>
      <c r="B9" s="115" t="str">
        <f>IFERROR(VLOOKUP($A9,'DID-list 2016'!$A$7:$K$350,2),"")</f>
        <v/>
      </c>
      <c r="C9" s="71"/>
      <c r="D9" s="117" t="str">
        <f>IFERROR(VLOOKUP($A9,'DID-list 2016'!$A$7:$K$350,8),"")</f>
        <v/>
      </c>
      <c r="E9" s="117" t="str">
        <f>IFERROR(VLOOKUP($A9,'DID-list 2016'!$A$7:$K$350,5),"")</f>
        <v/>
      </c>
      <c r="F9" s="117" t="str">
        <f>IFERROR(VLOOKUP($A9,'DID-list 2016'!$A$7:$K$350,9),"")</f>
        <v/>
      </c>
      <c r="G9" s="58"/>
      <c r="H9" s="118" t="str">
        <f t="shared" si="0"/>
        <v/>
      </c>
      <c r="I9" s="119" t="str">
        <f>IFERROR(IF(VLOOKUP($A9,'DID-list 2016'!$A$7:$K$350,10)="R",0,$H9)*OR(IF(VLOOKUP($A9,'DID-list 2016'!$A$7:$K$350,10)="NA",0,$H9)),"")</f>
        <v/>
      </c>
      <c r="J9" s="119" t="str">
        <f>IFERROR(IF(VLOOKUP($A9,'DID-list 2016'!$A$7:$K$350,11)="Y",0,$H9)*OR(IF(VLOOKUP($A9,'DID-list 2016'!$A$7:$K$350,11)="NA",0,$H9)),"")</f>
        <v/>
      </c>
      <c r="K9" s="120" t="str">
        <f t="shared" si="1"/>
        <v/>
      </c>
      <c r="L9" s="69"/>
      <c r="M9" s="69"/>
      <c r="N9" s="69"/>
      <c r="O9" s="121">
        <f t="shared" si="2"/>
        <v>0</v>
      </c>
      <c r="P9" s="77"/>
    </row>
    <row r="10" spans="1:16">
      <c r="A10" s="69"/>
      <c r="B10" s="115" t="str">
        <f>IFERROR(VLOOKUP($A10,'DID-list 2016'!$A$7:$K$350,2),"")</f>
        <v/>
      </c>
      <c r="C10" s="71"/>
      <c r="D10" s="117" t="str">
        <f>IFERROR(VLOOKUP($A10,'DID-list 2016'!$A$7:$K$350,8),"")</f>
        <v/>
      </c>
      <c r="E10" s="117" t="str">
        <f>IFERROR(VLOOKUP($A10,'DID-list 2016'!$A$7:$K$350,5),"")</f>
        <v/>
      </c>
      <c r="F10" s="117" t="str">
        <f>IFERROR(VLOOKUP($A10,'DID-list 2016'!$A$7:$K$350,9),"")</f>
        <v/>
      </c>
      <c r="G10" s="58"/>
      <c r="H10" s="118" t="str">
        <f t="shared" si="0"/>
        <v/>
      </c>
      <c r="I10" s="119" t="str">
        <f>IFERROR(IF(VLOOKUP($A10,'DID-list 2016'!$A$7:$K$350,10)="R",0,$H10)*OR(IF(VLOOKUP($A10,'DID-list 2016'!$A$7:$K$350,10)="NA",0,$H10)),"")</f>
        <v/>
      </c>
      <c r="J10" s="119" t="str">
        <f>IFERROR(IF(VLOOKUP($A10,'DID-list 2016'!$A$7:$K$350,11)="Y",0,$H10)*OR(IF(VLOOKUP($A10,'DID-list 2016'!$A$7:$K$350,11)="NA",0,$H10)),"")</f>
        <v/>
      </c>
      <c r="K10" s="120" t="str">
        <f t="shared" si="1"/>
        <v/>
      </c>
      <c r="L10" s="69"/>
      <c r="M10" s="69"/>
      <c r="N10" s="69"/>
      <c r="O10" s="121">
        <f t="shared" si="2"/>
        <v>0</v>
      </c>
      <c r="P10" s="77"/>
    </row>
    <row r="11" spans="1:16">
      <c r="A11" s="69"/>
      <c r="B11" s="115" t="str">
        <f>IFERROR(VLOOKUP($A11,'DID-list 2016'!$A$7:$K$350,2),"")</f>
        <v/>
      </c>
      <c r="C11" s="71"/>
      <c r="D11" s="117" t="str">
        <f>IFERROR(VLOOKUP($A11,'DID-list 2016'!$A$7:$K$350,8),"")</f>
        <v/>
      </c>
      <c r="E11" s="117" t="str">
        <f>IFERROR(VLOOKUP($A11,'DID-list 2016'!$A$7:$K$350,5),"")</f>
        <v/>
      </c>
      <c r="F11" s="117" t="str">
        <f>IFERROR(VLOOKUP($A11,'DID-list 2016'!$A$7:$K$350,9),"")</f>
        <v/>
      </c>
      <c r="G11" s="58"/>
      <c r="H11" s="118" t="str">
        <f t="shared" si="0"/>
        <v/>
      </c>
      <c r="I11" s="119" t="str">
        <f>IFERROR(IF(VLOOKUP($A11,'DID-list 2016'!$A$7:$K$350,10)="R",0,$H11)*OR(IF(VLOOKUP($A11,'DID-list 2016'!$A$7:$K$350,10)="NA",0,$H11)),"")</f>
        <v/>
      </c>
      <c r="J11" s="119" t="str">
        <f>IFERROR(IF(VLOOKUP($A11,'DID-list 2016'!$A$7:$K$350,11)="Y",0,$H11)*OR(IF(VLOOKUP($A11,'DID-list 2016'!$A$7:$K$350,11)="NA",0,$H11)),"")</f>
        <v/>
      </c>
      <c r="K11" s="120" t="str">
        <f t="shared" si="1"/>
        <v/>
      </c>
      <c r="L11" s="69"/>
      <c r="M11" s="69"/>
      <c r="N11" s="69"/>
      <c r="O11" s="121">
        <f t="shared" si="2"/>
        <v>0</v>
      </c>
      <c r="P11" s="77"/>
    </row>
    <row r="12" spans="1:16">
      <c r="A12" s="69"/>
      <c r="B12" s="115" t="str">
        <f>IFERROR(VLOOKUP($A12,'DID-list 2016'!$A$7:$K$350,2),"")</f>
        <v/>
      </c>
      <c r="C12" s="71"/>
      <c r="D12" s="117" t="str">
        <f>IFERROR(VLOOKUP($A12,'DID-list 2016'!$A$7:$K$350,8),"")</f>
        <v/>
      </c>
      <c r="E12" s="117" t="str">
        <f>IFERROR(VLOOKUP($A12,'DID-list 2016'!$A$7:$K$350,5),"")</f>
        <v/>
      </c>
      <c r="F12" s="117" t="str">
        <f>IFERROR(VLOOKUP($A12,'DID-list 2016'!$A$7:$K$350,9),"")</f>
        <v/>
      </c>
      <c r="G12" s="58"/>
      <c r="H12" s="118" t="str">
        <f t="shared" si="0"/>
        <v/>
      </c>
      <c r="I12" s="119" t="str">
        <f>IFERROR(IF(VLOOKUP($A12,'DID-list 2016'!$A$7:$K$350,10)="R",0,$H12)*OR(IF(VLOOKUP($A12,'DID-list 2016'!$A$7:$K$350,10)="NA",0,$H12)),"")</f>
        <v/>
      </c>
      <c r="J12" s="119" t="str">
        <f>IFERROR(IF(VLOOKUP($A12,'DID-list 2016'!$A$7:$K$350,11)="Y",0,$H12)*OR(IF(VLOOKUP($A12,'DID-list 2016'!$A$7:$K$350,11)="NA",0,$H12)),"")</f>
        <v/>
      </c>
      <c r="K12" s="120" t="str">
        <f t="shared" si="1"/>
        <v/>
      </c>
      <c r="L12" s="69"/>
      <c r="M12" s="69"/>
      <c r="N12" s="69"/>
      <c r="O12" s="121">
        <f t="shared" si="2"/>
        <v>0</v>
      </c>
      <c r="P12" s="77"/>
    </row>
    <row r="13" spans="1:16">
      <c r="A13" s="69"/>
      <c r="B13" s="115" t="str">
        <f>IFERROR(VLOOKUP($A13,'DID-list 2016'!$A$7:$K$350,2),"")</f>
        <v/>
      </c>
      <c r="C13" s="71"/>
      <c r="D13" s="117" t="str">
        <f>IFERROR(VLOOKUP($A13,'DID-list 2016'!$A$7:$K$350,8),"")</f>
        <v/>
      </c>
      <c r="E13" s="117" t="str">
        <f>IFERROR(VLOOKUP($A13,'DID-list 2016'!$A$7:$K$350,5),"")</f>
        <v/>
      </c>
      <c r="F13" s="117" t="str">
        <f>IFERROR(VLOOKUP($A13,'DID-list 2016'!$A$7:$K$350,9),"")</f>
        <v/>
      </c>
      <c r="G13" s="58"/>
      <c r="H13" s="118" t="str">
        <f t="shared" si="0"/>
        <v/>
      </c>
      <c r="I13" s="119" t="str">
        <f>IFERROR(IF(VLOOKUP($A13,'DID-list 2016'!$A$7:$K$350,10)="R",0,$H13)*OR(IF(VLOOKUP($A13,'DID-list 2016'!$A$7:$K$350,10)="NA",0,$H13)),"")</f>
        <v/>
      </c>
      <c r="J13" s="119" t="str">
        <f>IFERROR(IF(VLOOKUP($A13,'DID-list 2016'!$A$7:$K$350,11)="Y",0,$H13)*OR(IF(VLOOKUP($A13,'DID-list 2016'!$A$7:$K$350,11)="NA",0,$H13)),"")</f>
        <v/>
      </c>
      <c r="K13" s="120" t="str">
        <f t="shared" si="1"/>
        <v/>
      </c>
      <c r="L13" s="69"/>
      <c r="M13" s="69"/>
      <c r="N13" s="69"/>
      <c r="O13" s="121">
        <f t="shared" si="2"/>
        <v>0</v>
      </c>
      <c r="P13" s="77"/>
    </row>
    <row r="14" spans="1:16">
      <c r="A14" s="69"/>
      <c r="B14" s="115" t="str">
        <f>IFERROR(VLOOKUP($A14,'DID-list 2016'!$A$7:$K$350,2),"")</f>
        <v/>
      </c>
      <c r="C14" s="71"/>
      <c r="D14" s="117" t="str">
        <f>IFERROR(VLOOKUP($A14,'DID-list 2016'!$A$7:$K$350,8),"")</f>
        <v/>
      </c>
      <c r="E14" s="117" t="str">
        <f>IFERROR(VLOOKUP($A14,'DID-list 2016'!$A$7:$K$350,5),"")</f>
        <v/>
      </c>
      <c r="F14" s="117" t="str">
        <f>IFERROR(VLOOKUP($A14,'DID-list 2016'!$A$7:$K$350,9),"")</f>
        <v/>
      </c>
      <c r="G14" s="58"/>
      <c r="H14" s="118" t="str">
        <f t="shared" si="0"/>
        <v/>
      </c>
      <c r="I14" s="119" t="str">
        <f>IFERROR(IF(VLOOKUP($A14,'DID-list 2016'!$A$7:$K$350,10)="R",0,$H14)*OR(IF(VLOOKUP($A14,'DID-list 2016'!$A$7:$K$350,10)="NA",0,$H14)),"")</f>
        <v/>
      </c>
      <c r="J14" s="119" t="str">
        <f>IFERROR(IF(VLOOKUP($A14,'DID-list 2016'!$A$7:$K$350,11)="Y",0,$H14)*OR(IF(VLOOKUP($A14,'DID-list 2016'!$A$7:$K$350,11)="NA",0,$H14)),"")</f>
        <v/>
      </c>
      <c r="K14" s="120" t="str">
        <f t="shared" si="1"/>
        <v/>
      </c>
      <c r="L14" s="69"/>
      <c r="M14" s="69"/>
      <c r="N14" s="69"/>
      <c r="O14" s="121">
        <f t="shared" si="2"/>
        <v>0</v>
      </c>
      <c r="P14" s="77"/>
    </row>
    <row r="15" spans="1:16">
      <c r="A15" s="69"/>
      <c r="B15" s="115" t="str">
        <f>IFERROR(VLOOKUP($A15,'DID-list 2016'!$A$7:$K$350,2),"")</f>
        <v/>
      </c>
      <c r="C15" s="71"/>
      <c r="D15" s="117" t="str">
        <f>IFERROR(VLOOKUP($A15,'DID-list 2016'!$A$7:$K$350,8),"")</f>
        <v/>
      </c>
      <c r="E15" s="117" t="str">
        <f>IFERROR(VLOOKUP($A15,'DID-list 2016'!$A$7:$K$350,5),"")</f>
        <v/>
      </c>
      <c r="F15" s="117" t="str">
        <f>IFERROR(VLOOKUP($A15,'DID-list 2016'!$A$7:$K$350,9),"")</f>
        <v/>
      </c>
      <c r="G15" s="58"/>
      <c r="H15" s="118" t="str">
        <f t="shared" si="0"/>
        <v/>
      </c>
      <c r="I15" s="119" t="str">
        <f>IFERROR(IF(VLOOKUP($A15,'DID-list 2016'!$A$7:$K$350,10)="R",0,$H15)*OR(IF(VLOOKUP($A15,'DID-list 2016'!$A$7:$K$350,10)="NA",0,$H15)),"")</f>
        <v/>
      </c>
      <c r="J15" s="119" t="str">
        <f>IFERROR(IF(VLOOKUP($A15,'DID-list 2016'!$A$7:$K$350,11)="Y",0,$H15)*OR(IF(VLOOKUP($A15,'DID-list 2016'!$A$7:$K$350,11)="NA",0,$H15)),"")</f>
        <v/>
      </c>
      <c r="K15" s="120" t="str">
        <f t="shared" si="1"/>
        <v/>
      </c>
      <c r="L15" s="69"/>
      <c r="M15" s="69"/>
      <c r="N15" s="69"/>
      <c r="O15" s="121">
        <f t="shared" si="2"/>
        <v>0</v>
      </c>
      <c r="P15" s="77"/>
    </row>
    <row r="16" spans="1:16">
      <c r="A16" s="69"/>
      <c r="B16" s="115" t="str">
        <f>IFERROR(VLOOKUP($A16,'DID-list 2016'!$A$7:$K$350,2),"")</f>
        <v/>
      </c>
      <c r="C16" s="73"/>
      <c r="D16" s="117" t="str">
        <f>IFERROR(VLOOKUP($A16,'DID-list 2016'!$A$7:$K$350,8),"")</f>
        <v/>
      </c>
      <c r="E16" s="117" t="str">
        <f>IFERROR(VLOOKUP($A16,'DID-list 2016'!$A$7:$K$350,5),"")</f>
        <v/>
      </c>
      <c r="F16" s="117" t="str">
        <f>IFERROR(VLOOKUP($A16,'DID-list 2016'!$A$7:$K$350,9),"")</f>
        <v/>
      </c>
      <c r="G16" s="58"/>
      <c r="H16" s="118" t="str">
        <f t="shared" si="0"/>
        <v/>
      </c>
      <c r="I16" s="119" t="str">
        <f>IFERROR(IF(VLOOKUP($A16,'DID-list 2016'!$A$7:$K$350,10)="R",0,$H16)*OR(IF(VLOOKUP($A16,'DID-list 2016'!$A$7:$K$350,10)="NA",0,$H16)),"")</f>
        <v/>
      </c>
      <c r="J16" s="119" t="str">
        <f>IFERROR(IF(VLOOKUP($A16,'DID-list 2016'!$A$7:$K$350,11)="Y",0,$H16)*OR(IF(VLOOKUP($A16,'DID-list 2016'!$A$7:$K$350,11)="NA",0,$H16)),"")</f>
        <v/>
      </c>
      <c r="K16" s="120" t="str">
        <f t="shared" si="1"/>
        <v/>
      </c>
      <c r="L16" s="69"/>
      <c r="M16" s="69"/>
      <c r="N16" s="69"/>
      <c r="O16" s="121">
        <f t="shared" si="2"/>
        <v>0</v>
      </c>
      <c r="P16" s="77"/>
    </row>
    <row r="17" spans="1:16">
      <c r="A17" s="69"/>
      <c r="B17" s="115" t="str">
        <f>IFERROR(VLOOKUP($A17,'DID-list 2016'!$A$7:$K$350,2),"")</f>
        <v/>
      </c>
      <c r="C17" s="71"/>
      <c r="D17" s="117" t="str">
        <f>IFERROR(VLOOKUP($A17,'DID-list 2016'!$A$7:$K$350,8),"")</f>
        <v/>
      </c>
      <c r="E17" s="117" t="str">
        <f>IFERROR(VLOOKUP($A17,'DID-list 2016'!$A$7:$K$350,5),"")</f>
        <v/>
      </c>
      <c r="F17" s="117" t="str">
        <f>IFERROR(VLOOKUP($A17,'DID-list 2016'!$A$7:$K$350,9),"")</f>
        <v/>
      </c>
      <c r="G17" s="58"/>
      <c r="H17" s="118" t="str">
        <f t="shared" si="0"/>
        <v/>
      </c>
      <c r="I17" s="119" t="str">
        <f>IFERROR(IF(VLOOKUP($A17,'DID-list 2016'!$A$7:$K$350,10)="R",0,$H17)*OR(IF(VLOOKUP($A17,'DID-list 2016'!$A$7:$K$350,10)="NA",0,$H17)),"")</f>
        <v/>
      </c>
      <c r="J17" s="119" t="str">
        <f>IFERROR(IF(VLOOKUP($A17,'DID-list 2016'!$A$7:$K$350,11)="Y",0,$H17)*OR(IF(VLOOKUP($A17,'DID-list 2016'!$A$7:$K$350,11)="NA",0,$H17)),"")</f>
        <v/>
      </c>
      <c r="K17" s="120" t="str">
        <f t="shared" si="1"/>
        <v/>
      </c>
      <c r="L17" s="69"/>
      <c r="M17" s="69"/>
      <c r="N17" s="69"/>
      <c r="O17" s="121">
        <f t="shared" si="2"/>
        <v>0</v>
      </c>
      <c r="P17" s="77"/>
    </row>
    <row r="18" spans="1:16">
      <c r="A18" s="69"/>
      <c r="B18" s="115" t="str">
        <f>IFERROR(VLOOKUP($A18,'DID-list 2016'!$A$7:$K$350,2),"")</f>
        <v/>
      </c>
      <c r="C18" s="74"/>
      <c r="D18" s="117" t="str">
        <f>IFERROR(VLOOKUP($A18,'DID-list 2016'!$A$7:$K$350,8),"")</f>
        <v/>
      </c>
      <c r="E18" s="117" t="str">
        <f>IFERROR(VLOOKUP($A18,'DID-list 2016'!$A$7:$K$350,5),"")</f>
        <v/>
      </c>
      <c r="F18" s="117" t="str">
        <f>IFERROR(VLOOKUP($A18,'DID-list 2016'!$A$7:$K$350,9),"")</f>
        <v/>
      </c>
      <c r="G18" s="58"/>
      <c r="H18" s="118" t="str">
        <f t="shared" si="0"/>
        <v/>
      </c>
      <c r="I18" s="119" t="str">
        <f>IFERROR(IF(VLOOKUP($A18,'DID-list 2016'!$A$7:$K$350,10)="R",0,$H18)*OR(IF(VLOOKUP($A18,'DID-list 2016'!$A$7:$K$350,10)="NA",0,$H18)),"")</f>
        <v/>
      </c>
      <c r="J18" s="119" t="str">
        <f>IFERROR(IF(VLOOKUP($A18,'DID-list 2016'!$A$7:$K$350,11)="Y",0,$H18)*OR(IF(VLOOKUP($A18,'DID-list 2016'!$A$7:$K$350,11)="NA",0,$H18)),"")</f>
        <v/>
      </c>
      <c r="K18" s="120" t="str">
        <f t="shared" si="1"/>
        <v/>
      </c>
      <c r="L18" s="69"/>
      <c r="M18" s="69"/>
      <c r="N18" s="69"/>
      <c r="O18" s="121">
        <f t="shared" si="2"/>
        <v>0</v>
      </c>
      <c r="P18" s="77"/>
    </row>
    <row r="19" spans="1:16">
      <c r="A19" s="69"/>
      <c r="B19" s="115" t="str">
        <f>IFERROR(VLOOKUP($A19,'DID-list 2016'!$A$7:$K$350,2),"")</f>
        <v/>
      </c>
      <c r="C19" s="75"/>
      <c r="D19" s="117" t="str">
        <f>IFERROR(VLOOKUP($A19,'DID-list 2016'!$A$7:$K$350,8),"")</f>
        <v/>
      </c>
      <c r="E19" s="117" t="str">
        <f>IFERROR(VLOOKUP($A19,'DID-list 2016'!$A$7:$K$350,5),"")</f>
        <v/>
      </c>
      <c r="F19" s="117" t="str">
        <f>IFERROR(VLOOKUP($A19,'DID-list 2016'!$A$7:$K$350,9),"")</f>
        <v/>
      </c>
      <c r="G19" s="58"/>
      <c r="H19" s="118" t="str">
        <f t="shared" si="0"/>
        <v/>
      </c>
      <c r="I19" s="119" t="str">
        <f>IFERROR(IF(VLOOKUP($A19,'DID-list 2016'!$A$7:$K$350,10)="R",0,$H19)*OR(IF(VLOOKUP($A19,'DID-list 2016'!$A$7:$K$350,10)="NA",0,$H19)),"")</f>
        <v/>
      </c>
      <c r="J19" s="119" t="str">
        <f>IFERROR(IF(VLOOKUP($A19,'DID-list 2016'!$A$7:$K$350,11)="Y",0,$H19)*OR(IF(VLOOKUP($A19,'DID-list 2016'!$A$7:$K$350,11)="NA",0,$H19)),"")</f>
        <v/>
      </c>
      <c r="K19" s="120" t="str">
        <f t="shared" si="1"/>
        <v/>
      </c>
      <c r="L19" s="69"/>
      <c r="M19" s="69"/>
      <c r="N19" s="69"/>
      <c r="O19" s="121">
        <f t="shared" si="2"/>
        <v>0</v>
      </c>
      <c r="P19" s="77"/>
    </row>
    <row r="20" spans="1:16">
      <c r="A20" s="69"/>
      <c r="B20" s="115" t="str">
        <f>IFERROR(VLOOKUP($A20,'DID-list 2016'!$A$7:$K$350,2),"")</f>
        <v/>
      </c>
      <c r="C20" s="76"/>
      <c r="D20" s="117" t="str">
        <f>IFERROR(VLOOKUP($A20,'DID-list 2016'!$A$7:$K$350,8),"")</f>
        <v/>
      </c>
      <c r="E20" s="117" t="str">
        <f>IFERROR(VLOOKUP($A20,'DID-list 2016'!$A$7:$K$350,5),"")</f>
        <v/>
      </c>
      <c r="F20" s="117" t="str">
        <f>IFERROR(VLOOKUP($A20,'DID-list 2016'!$A$7:$K$350,9),"")</f>
        <v/>
      </c>
      <c r="G20" s="58"/>
      <c r="H20" s="118" t="str">
        <f t="shared" si="0"/>
        <v/>
      </c>
      <c r="I20" s="119" t="str">
        <f>IFERROR(IF(VLOOKUP($A20,'DID-list 2016'!$A$7:$K$350,10)="R",0,$H20)*OR(IF(VLOOKUP($A20,'DID-list 2016'!$A$7:$K$350,10)="NA",0,$H20)),"")</f>
        <v/>
      </c>
      <c r="J20" s="119" t="str">
        <f>IFERROR(IF(VLOOKUP($A20,'DID-list 2016'!$A$7:$K$350,11)="Y",0,$H20)*OR(IF(VLOOKUP($A20,'DID-list 2016'!$A$7:$K$350,11)="NA",0,$H20)),"")</f>
        <v/>
      </c>
      <c r="K20" s="120" t="str">
        <f t="shared" si="1"/>
        <v/>
      </c>
      <c r="L20" s="69"/>
      <c r="M20" s="69"/>
      <c r="N20" s="69"/>
      <c r="O20" s="121">
        <f t="shared" si="2"/>
        <v>0</v>
      </c>
      <c r="P20" s="77"/>
    </row>
    <row r="21" spans="1:16">
      <c r="A21" s="69"/>
      <c r="B21" s="115" t="str">
        <f>IFERROR(VLOOKUP($A21,'DID-list 2016'!$A$7:$K$350,2),"")</f>
        <v/>
      </c>
      <c r="C21" s="76"/>
      <c r="D21" s="117" t="str">
        <f>IFERROR(VLOOKUP($A21,'DID-list 2016'!$A$7:$K$350,8),"")</f>
        <v/>
      </c>
      <c r="E21" s="117" t="str">
        <f>IFERROR(VLOOKUP($A21,'DID-list 2016'!$A$7:$K$350,5),"")</f>
        <v/>
      </c>
      <c r="F21" s="117" t="str">
        <f>IFERROR(VLOOKUP($A21,'DID-list 2016'!$A$7:$K$350,9),"")</f>
        <v/>
      </c>
      <c r="G21" s="58"/>
      <c r="H21" s="118" t="str">
        <f t="shared" si="0"/>
        <v/>
      </c>
      <c r="I21" s="119" t="str">
        <f>IFERROR(IF(VLOOKUP($A21,'DID-list 2016'!$A$7:$K$350,10)="R",0,$H21)*OR(IF(VLOOKUP($A21,'DID-list 2016'!$A$7:$K$350,10)="NA",0,$H21)),"")</f>
        <v/>
      </c>
      <c r="J21" s="119" t="str">
        <f>IFERROR(IF(VLOOKUP($A21,'DID-list 2016'!$A$7:$K$350,11)="Y",0,$H21)*OR(IF(VLOOKUP($A21,'DID-list 2016'!$A$7:$K$350,11)="NA",0,$H21)),"")</f>
        <v/>
      </c>
      <c r="K21" s="120" t="str">
        <f t="shared" si="1"/>
        <v/>
      </c>
      <c r="L21" s="69"/>
      <c r="M21" s="69"/>
      <c r="N21" s="69"/>
      <c r="O21" s="121">
        <f t="shared" si="2"/>
        <v>0</v>
      </c>
      <c r="P21" s="77"/>
    </row>
    <row r="22" spans="1:16">
      <c r="A22" s="69"/>
      <c r="B22" s="115" t="str">
        <f>IFERROR(VLOOKUP($A22,'DID-list 2016'!$A$7:$K$350,2),"")</f>
        <v/>
      </c>
      <c r="C22" s="76"/>
      <c r="D22" s="117" t="str">
        <f>IFERROR(VLOOKUP($A22,'DID-list 2016'!$A$7:$K$350,8),"")</f>
        <v/>
      </c>
      <c r="E22" s="117" t="str">
        <f>IFERROR(VLOOKUP($A22,'DID-list 2016'!$A$7:$K$350,5),"")</f>
        <v/>
      </c>
      <c r="F22" s="117" t="str">
        <f>IFERROR(VLOOKUP($A22,'DID-list 2016'!$A$7:$K$350,9),"")</f>
        <v/>
      </c>
      <c r="G22" s="58"/>
      <c r="H22" s="118" t="str">
        <f t="shared" si="0"/>
        <v/>
      </c>
      <c r="I22" s="119" t="str">
        <f>IFERROR(IF(VLOOKUP($A22,'DID-list 2016'!$A$7:$K$350,10)="R",0,$H22)*OR(IF(VLOOKUP($A22,'DID-list 2016'!$A$7:$K$350,10)="NA",0,$H22)),"")</f>
        <v/>
      </c>
      <c r="J22" s="119" t="str">
        <f>IFERROR(IF(VLOOKUP($A22,'DID-list 2016'!$A$7:$K$350,11)="Y",0,$H22)*OR(IF(VLOOKUP($A22,'DID-list 2016'!$A$7:$K$350,11)="NA",0,$H22)),"")</f>
        <v/>
      </c>
      <c r="K22" s="120" t="str">
        <f t="shared" si="1"/>
        <v/>
      </c>
      <c r="L22" s="69"/>
      <c r="M22" s="69"/>
      <c r="N22" s="69"/>
      <c r="O22" s="121">
        <f t="shared" si="2"/>
        <v>0</v>
      </c>
      <c r="P22" s="77"/>
    </row>
    <row r="23" spans="1:16">
      <c r="A23" s="70"/>
      <c r="B23" s="116" t="s">
        <v>128</v>
      </c>
      <c r="C23" s="68"/>
      <c r="D23" s="117" t="str">
        <f>IFERROR(VLOOKUP($A23,'DID-list 2016'!$A$7:$K$350,8),"")</f>
        <v/>
      </c>
      <c r="E23" s="117" t="str">
        <f>IFERROR(VLOOKUP($A23,'DID-list 2016'!$A$7:$K$350,5),"")</f>
        <v/>
      </c>
      <c r="F23" s="117" t="str">
        <f>IFERROR(VLOOKUP($A23,'DID-list 2016'!$A$7:$K$350,9),"")</f>
        <v/>
      </c>
      <c r="G23" s="58"/>
      <c r="H23" s="118" t="str">
        <f t="shared" si="0"/>
        <v/>
      </c>
      <c r="I23" s="119" t="str">
        <f>IFERROR(IF(VLOOKUP($A23,'DID-list 2016'!$A$7:$K$350,10)="R",0,$H23)*OR(IF(VLOOKUP($A23,'DID-list 2016'!$A$7:$K$350,10)="NA",0,$H23)),"")</f>
        <v/>
      </c>
      <c r="J23" s="119" t="str">
        <f>IFERROR(IF(VLOOKUP($A23,'DID-list 2016'!$A$7:$K$350,11)="Y",0,$H23)*OR(IF(VLOOKUP($A23,'DID-list 2016'!$A$7:$K$350,11)="NA",0,$H23)),"")</f>
        <v/>
      </c>
      <c r="K23" s="120" t="str">
        <f t="shared" si="1"/>
        <v/>
      </c>
      <c r="L23" s="69"/>
      <c r="M23" s="69"/>
      <c r="N23" s="69"/>
      <c r="O23" s="121">
        <f t="shared" si="2"/>
        <v>0</v>
      </c>
      <c r="P23" s="77"/>
    </row>
    <row r="24" spans="1:16">
      <c r="A24" s="59"/>
      <c r="B24" s="17" t="s">
        <v>2</v>
      </c>
      <c r="C24" s="18"/>
      <c r="D24" s="19"/>
      <c r="E24" s="19"/>
      <c r="F24" s="19"/>
      <c r="G24" s="20">
        <f>SUM(G7:G23)</f>
        <v>0</v>
      </c>
      <c r="H24" s="20">
        <f t="shared" ref="H24:P24" si="3">SUM(H7:H22)</f>
        <v>0</v>
      </c>
      <c r="I24" s="20">
        <f t="shared" si="3"/>
        <v>0</v>
      </c>
      <c r="J24" s="20">
        <f t="shared" si="3"/>
        <v>0</v>
      </c>
      <c r="K24" s="21">
        <f t="shared" si="3"/>
        <v>0</v>
      </c>
      <c r="L24" s="22">
        <f t="shared" si="3"/>
        <v>0</v>
      </c>
      <c r="M24" s="22">
        <f t="shared" si="3"/>
        <v>0</v>
      </c>
      <c r="N24" s="22">
        <f t="shared" si="3"/>
        <v>0</v>
      </c>
      <c r="O24" s="20">
        <f t="shared" si="3"/>
        <v>0</v>
      </c>
      <c r="P24" s="20">
        <f t="shared" si="3"/>
        <v>0</v>
      </c>
    </row>
    <row r="25" spans="1:16">
      <c r="A25" s="59"/>
      <c r="B25" s="23"/>
      <c r="C25" s="15"/>
      <c r="D25" s="24"/>
      <c r="E25" s="24"/>
      <c r="F25" s="24"/>
      <c r="G25" s="63"/>
      <c r="H25" s="63"/>
      <c r="I25" s="63"/>
      <c r="J25" s="63"/>
      <c r="K25" s="25"/>
      <c r="L25" s="26"/>
      <c r="M25" s="27"/>
      <c r="N25" s="59"/>
      <c r="O25" s="61"/>
      <c r="P25" s="61"/>
    </row>
    <row r="26" spans="1:16">
      <c r="A26" s="59"/>
      <c r="B26" s="23"/>
      <c r="C26" s="15"/>
      <c r="D26" s="24"/>
      <c r="E26" s="24"/>
      <c r="F26" s="24"/>
      <c r="G26" s="63"/>
      <c r="H26" s="63"/>
      <c r="I26" s="63"/>
      <c r="J26" s="63"/>
      <c r="K26" s="25"/>
      <c r="L26" s="26"/>
      <c r="M26" s="27"/>
      <c r="N26" s="59"/>
      <c r="O26" s="61"/>
      <c r="P26" s="61"/>
    </row>
    <row r="27" spans="1:16" ht="12.75" hidden="1" customHeight="1">
      <c r="A27" s="2"/>
      <c r="B27" s="59"/>
      <c r="C27" s="62"/>
      <c r="D27" s="62"/>
      <c r="E27" s="62"/>
      <c r="F27" s="62"/>
      <c r="G27" s="59"/>
      <c r="H27" s="28" t="s">
        <v>139</v>
      </c>
      <c r="I27" s="29"/>
      <c r="J27" s="29"/>
      <c r="K27" s="93" t="str">
        <f>K37</f>
        <v>R10</v>
      </c>
      <c r="L27" s="93" t="str">
        <f t="shared" ref="L27:N28" si="4">L37</f>
        <v>R11</v>
      </c>
      <c r="M27" s="93" t="str">
        <f t="shared" si="4"/>
        <v>R12</v>
      </c>
      <c r="N27" s="93" t="str">
        <f t="shared" si="4"/>
        <v>R12</v>
      </c>
      <c r="O27" s="59"/>
    </row>
    <row r="28" spans="1:16" ht="33" hidden="1" customHeight="1">
      <c r="A28" s="2"/>
      <c r="B28" s="31" t="s">
        <v>146</v>
      </c>
      <c r="C28" s="32"/>
      <c r="D28" s="32"/>
      <c r="E28" s="32"/>
      <c r="F28" s="32"/>
      <c r="G28" s="33"/>
      <c r="H28" s="34" t="s">
        <v>126</v>
      </c>
      <c r="I28" s="34"/>
      <c r="J28" s="35"/>
      <c r="K28" s="94" t="str">
        <f>K38</f>
        <v>∑ (R50/53 / H410)*100 + (R51/53 / H411 ) *10 +( R52/53 / H412)</v>
      </c>
      <c r="L28" s="46" t="str">
        <f t="shared" si="4"/>
        <v>CDV-limit (chron)</v>
      </c>
      <c r="M28" s="47" t="str">
        <f t="shared" si="4"/>
        <v>aNBO</v>
      </c>
      <c r="N28" s="47" t="str">
        <f t="shared" si="4"/>
        <v>anNBO</v>
      </c>
      <c r="O28" s="59"/>
    </row>
    <row r="29" spans="1:16" ht="12.75" hidden="1" customHeight="1">
      <c r="A29" s="2"/>
      <c r="B29" s="36" t="s">
        <v>145</v>
      </c>
      <c r="C29" s="15"/>
      <c r="D29" s="24"/>
      <c r="E29" s="24"/>
      <c r="F29" s="24"/>
      <c r="G29" s="37"/>
      <c r="H29" s="6" t="str">
        <f t="shared" ref="H29:H35" si="5">H39</f>
        <v>Concentrated consumer products</v>
      </c>
      <c r="I29" s="7"/>
      <c r="J29" s="5"/>
      <c r="K29" s="92" t="str">
        <f>IF(($L$24*100+$M$24*10+$N$24)&lt;=K39+0.00045,"OK","NO")</f>
        <v>OK</v>
      </c>
      <c r="L29" s="16" t="str">
        <f>IFERROR(IF($K$24&lt;=L39+0.45,"OK","NO"),"")</f>
        <v>OK</v>
      </c>
      <c r="M29" s="16" t="str">
        <f>IFERROR(IF($I$24&lt;=M39+0.00045,"OK","NO"),"")</f>
        <v>OK</v>
      </c>
      <c r="N29" s="16" t="str">
        <f>IFERROR(IF($J$24&lt;=N39+0.00045,"OK","NO"),"")</f>
        <v>OK</v>
      </c>
      <c r="O29" s="59"/>
    </row>
    <row r="30" spans="1:16" ht="12.75" hidden="1" customHeight="1">
      <c r="A30" s="2"/>
      <c r="B30" s="36" t="s">
        <v>130</v>
      </c>
      <c r="C30" s="15"/>
      <c r="D30" s="24"/>
      <c r="E30" s="24"/>
      <c r="F30" s="24"/>
      <c r="G30" s="37"/>
      <c r="H30" s="8" t="str">
        <f t="shared" si="5"/>
        <v>RTU window products for consumers &amp; professional</v>
      </c>
      <c r="I30" s="9"/>
      <c r="J30" s="5"/>
      <c r="K30" s="92" t="str">
        <f>IF(($L$24*100+$M$24*10+$N$24)&lt;=K40+0.0045,"OK","NO")</f>
        <v>OK</v>
      </c>
      <c r="L30" s="16" t="str">
        <f t="shared" ref="L30:L35" si="6">IFERROR(IF($K$24&lt;=L40+0.45,"OK","NO"),"")</f>
        <v>OK</v>
      </c>
      <c r="M30" s="16" t="str">
        <f>IFERROR(IF($I$24&lt;=M40+0.0045,"OK","NO"),"")</f>
        <v>OK</v>
      </c>
      <c r="N30" s="16" t="str">
        <f>IFERROR(IF($J$24&lt;=N40+0.0045,"OK","NO"),"")</f>
        <v>OK</v>
      </c>
      <c r="O30" s="59"/>
    </row>
    <row r="31" spans="1:16" ht="12.75" hidden="1" customHeight="1">
      <c r="A31" s="2"/>
      <c r="B31" s="295" t="s">
        <v>140</v>
      </c>
      <c r="C31" s="296"/>
      <c r="D31" s="296"/>
      <c r="E31" s="296"/>
      <c r="F31" s="296"/>
      <c r="G31" s="297"/>
      <c r="H31" s="8" t="str">
        <f t="shared" si="5"/>
        <v>RTU WC, consumer products*</v>
      </c>
      <c r="I31" s="9"/>
      <c r="J31" s="5"/>
      <c r="K31" s="92" t="str">
        <f>IF(($L$24*100+$M$24*10+$N$24)&lt;=K41+0.0045,"OK","NO")</f>
        <v>OK</v>
      </c>
      <c r="L31" s="16" t="str">
        <f t="shared" si="6"/>
        <v>OK</v>
      </c>
      <c r="M31" s="16" t="str">
        <f>IFERROR(IF($I$24&lt;=M41+0.0045,"OK","NO"),"")</f>
        <v>OK</v>
      </c>
      <c r="N31" s="16" t="str">
        <f>IFERROR(IF($J$24&lt;=N41+0.0045,"OK","NO"),"")</f>
        <v>OK</v>
      </c>
      <c r="O31" s="59"/>
    </row>
    <row r="32" spans="1:16" ht="12.75" hidden="1" customHeight="1">
      <c r="A32" s="2"/>
      <c r="B32" s="295"/>
      <c r="C32" s="296"/>
      <c r="D32" s="296"/>
      <c r="E32" s="296"/>
      <c r="F32" s="296"/>
      <c r="G32" s="297"/>
      <c r="H32" s="8" t="str">
        <f t="shared" si="5"/>
        <v>RTU others, consumer</v>
      </c>
      <c r="I32" s="9"/>
      <c r="J32" s="5"/>
      <c r="K32" s="92" t="str">
        <f>IF(($L$24*100+$M$24*10+$N$24)&lt;=K42+0.0045,"OK","NO")</f>
        <v>OK</v>
      </c>
      <c r="L32" s="16" t="str">
        <f t="shared" si="6"/>
        <v>OK</v>
      </c>
      <c r="M32" s="16" t="str">
        <f>IFERROR(IF($I$24&lt;=M42+0.0045,"OK","NO"),"")</f>
        <v>OK</v>
      </c>
      <c r="N32" s="16" t="str">
        <f>IFERROR(IF($J$24&lt;=N42+0.0045,"OK","NO"),"")</f>
        <v>OK</v>
      </c>
      <c r="O32" s="59"/>
    </row>
    <row r="33" spans="1:15" ht="12.75" hidden="1" customHeight="1">
      <c r="A33" s="2"/>
      <c r="B33" s="295" t="s">
        <v>141</v>
      </c>
      <c r="C33" s="296"/>
      <c r="D33" s="296"/>
      <c r="E33" s="296"/>
      <c r="F33" s="296"/>
      <c r="G33" s="297"/>
      <c r="H33" s="8" t="str">
        <f t="shared" si="5"/>
        <v>Concentrated professional products</v>
      </c>
      <c r="I33" s="9"/>
      <c r="J33" s="5"/>
      <c r="K33" s="92" t="str">
        <f>IF(($L$24*100+$M$24*10+$N$24)&lt;=K43+0.000045,"OK","NO")</f>
        <v>OK</v>
      </c>
      <c r="L33" s="16" t="str">
        <f t="shared" si="6"/>
        <v>OK</v>
      </c>
      <c r="M33" s="16" t="str">
        <f>IFERROR(IF($I$24&lt;=M43+0.00045,"OK","NO"),"")</f>
        <v>OK</v>
      </c>
      <c r="N33" s="16" t="str">
        <f>IFERROR(IF($J$24&lt;=N43+0.00045,"OK","NO"),"")</f>
        <v>OK</v>
      </c>
      <c r="O33" s="59"/>
    </row>
    <row r="34" spans="1:15" ht="12.75" hidden="1" customHeight="1">
      <c r="A34" s="2"/>
      <c r="B34" s="295"/>
      <c r="C34" s="296"/>
      <c r="D34" s="296"/>
      <c r="E34" s="296"/>
      <c r="F34" s="296"/>
      <c r="G34" s="297"/>
      <c r="H34" s="8" t="str">
        <f t="shared" si="5"/>
        <v>RTU WC, professional*</v>
      </c>
      <c r="I34" s="3"/>
      <c r="J34" s="5"/>
      <c r="K34" s="92" t="str">
        <f>IF(($L$24*100+$M$24*10+$N$24)&lt;=K44+0.0045,"OK","NO")</f>
        <v>OK</v>
      </c>
      <c r="L34" s="16" t="str">
        <f t="shared" si="6"/>
        <v>OK</v>
      </c>
      <c r="M34" s="16" t="str">
        <f>IFERROR(IF($I$24&lt;=M44+0.0045,"OK","NO"),"")</f>
        <v>OK</v>
      </c>
      <c r="N34" s="16" t="str">
        <f>IFERROR(IF($J$24&lt;=N44+0.045,"OK","NO"),"")</f>
        <v>OK</v>
      </c>
      <c r="O34" s="59"/>
    </row>
    <row r="35" spans="1:15" ht="12.75" hidden="1" customHeight="1">
      <c r="A35" s="2"/>
      <c r="B35" s="36" t="s">
        <v>136</v>
      </c>
      <c r="C35" s="15"/>
      <c r="D35" s="15"/>
      <c r="E35" s="15"/>
      <c r="F35" s="15"/>
      <c r="G35" s="38"/>
      <c r="H35" s="10" t="str">
        <f t="shared" si="5"/>
        <v>RTU others, professional</v>
      </c>
      <c r="I35" s="11"/>
      <c r="J35" s="12"/>
      <c r="K35" s="92" t="str">
        <f>IF(($L$24*100+$M$24*10+$N$24)&lt;=K45+0.0045,"OK","NO")</f>
        <v>OK</v>
      </c>
      <c r="L35" s="16" t="str">
        <f t="shared" si="6"/>
        <v>OK</v>
      </c>
      <c r="M35" s="16" t="str">
        <f>IFERROR(IF($I$24&lt;=M45+0.0045,"OK","NO"),"")</f>
        <v>OK</v>
      </c>
      <c r="N35" s="16" t="str">
        <f>IFERROR(IF($J$24&lt;=N45+0.0045,"OK","NO"),"")</f>
        <v>OK</v>
      </c>
      <c r="O35" s="59"/>
    </row>
    <row r="36" spans="1:15" ht="12.75" hidden="1" customHeight="1">
      <c r="A36" s="2"/>
      <c r="B36" s="39" t="s">
        <v>137</v>
      </c>
      <c r="C36" s="18"/>
      <c r="D36" s="18"/>
      <c r="E36" s="18"/>
      <c r="F36" s="18"/>
      <c r="G36" s="40"/>
      <c r="H36" s="59"/>
      <c r="I36" s="59"/>
      <c r="J36" s="25"/>
      <c r="K36" s="59"/>
      <c r="L36" s="59"/>
      <c r="M36" s="59"/>
      <c r="N36" s="59"/>
      <c r="O36" s="59"/>
    </row>
    <row r="37" spans="1:15" ht="12.75" hidden="1" customHeight="1">
      <c r="A37" s="2"/>
      <c r="B37" s="30"/>
      <c r="C37" s="15"/>
      <c r="D37" s="24"/>
      <c r="E37" s="24"/>
      <c r="F37" s="24"/>
      <c r="G37" s="63"/>
      <c r="H37" s="28" t="s">
        <v>135</v>
      </c>
      <c r="I37" s="29"/>
      <c r="J37" s="29"/>
      <c r="K37" s="93" t="s">
        <v>266</v>
      </c>
      <c r="L37" s="93" t="s">
        <v>267</v>
      </c>
      <c r="M37" s="93" t="s">
        <v>268</v>
      </c>
      <c r="N37" s="93" t="s">
        <v>268</v>
      </c>
      <c r="O37" s="59"/>
    </row>
    <row r="38" spans="1:15" ht="27.75" hidden="1" customHeight="1">
      <c r="A38" s="59"/>
      <c r="B38" s="41" t="s">
        <v>147</v>
      </c>
      <c r="C38" s="42"/>
      <c r="D38" s="42"/>
      <c r="E38" s="42"/>
      <c r="F38" s="42"/>
      <c r="G38" s="33"/>
      <c r="H38" s="43" t="s">
        <v>126</v>
      </c>
      <c r="I38" s="34"/>
      <c r="J38" s="35"/>
      <c r="K38" s="94" t="s">
        <v>144</v>
      </c>
      <c r="L38" s="53" t="s">
        <v>131</v>
      </c>
      <c r="M38" s="54" t="s">
        <v>0</v>
      </c>
      <c r="N38" s="54" t="s">
        <v>1</v>
      </c>
      <c r="O38" s="59"/>
    </row>
    <row r="39" spans="1:15" ht="12.75" hidden="1" customHeight="1">
      <c r="A39" s="59"/>
      <c r="B39" s="44" t="s">
        <v>142</v>
      </c>
      <c r="C39" s="30"/>
      <c r="D39" s="30"/>
      <c r="E39" s="30"/>
      <c r="F39" s="30"/>
      <c r="G39" s="38"/>
      <c r="H39" s="48" t="s">
        <v>258</v>
      </c>
      <c r="I39" s="49"/>
      <c r="J39" s="50"/>
      <c r="K39" s="95">
        <v>0.02</v>
      </c>
      <c r="L39" s="4">
        <v>10500</v>
      </c>
      <c r="M39" s="55">
        <v>0.1</v>
      </c>
      <c r="N39" s="55">
        <v>0.1</v>
      </c>
      <c r="O39" s="59"/>
    </row>
    <row r="40" spans="1:15" ht="12.75" hidden="1" customHeight="1">
      <c r="A40" s="59"/>
      <c r="B40" s="298" t="s">
        <v>256</v>
      </c>
      <c r="C40" s="299"/>
      <c r="D40" s="299"/>
      <c r="E40" s="299"/>
      <c r="F40" s="299"/>
      <c r="G40" s="300"/>
      <c r="H40" s="48" t="s">
        <v>259</v>
      </c>
      <c r="I40" s="49"/>
      <c r="J40" s="50"/>
      <c r="K40" s="91">
        <v>0.3</v>
      </c>
      <c r="L40" s="4">
        <v>75000</v>
      </c>
      <c r="M40" s="56">
        <v>2</v>
      </c>
      <c r="N40" s="56">
        <v>2</v>
      </c>
      <c r="O40" s="59"/>
    </row>
    <row r="41" spans="1:15" s="1" customFormat="1" ht="12.75" hidden="1" customHeight="1">
      <c r="A41" s="59"/>
      <c r="B41" s="301"/>
      <c r="C41" s="299"/>
      <c r="D41" s="299"/>
      <c r="E41" s="299"/>
      <c r="F41" s="299"/>
      <c r="G41" s="300"/>
      <c r="H41" s="48" t="s">
        <v>260</v>
      </c>
      <c r="I41" s="49"/>
      <c r="J41" s="50"/>
      <c r="K41" s="91">
        <v>0.5</v>
      </c>
      <c r="L41" s="4">
        <v>600000</v>
      </c>
      <c r="M41" s="56">
        <v>2.1</v>
      </c>
      <c r="N41" s="56">
        <v>6</v>
      </c>
      <c r="O41" s="59"/>
    </row>
    <row r="42" spans="1:15" s="1" customFormat="1" ht="12.75" hidden="1" customHeight="1">
      <c r="A42" s="59"/>
      <c r="B42" s="301"/>
      <c r="C42" s="299"/>
      <c r="D42" s="299"/>
      <c r="E42" s="299"/>
      <c r="F42" s="299"/>
      <c r="G42" s="300"/>
      <c r="H42" s="48" t="s">
        <v>261</v>
      </c>
      <c r="I42" s="49"/>
      <c r="J42" s="50"/>
      <c r="K42" s="91">
        <v>0.3</v>
      </c>
      <c r="L42" s="4">
        <v>700000</v>
      </c>
      <c r="M42" s="56">
        <v>2</v>
      </c>
      <c r="N42" s="56">
        <v>2</v>
      </c>
      <c r="O42" s="59"/>
    </row>
    <row r="43" spans="1:15" s="1" customFormat="1" ht="12.75" hidden="1" customHeight="1">
      <c r="A43" s="59"/>
      <c r="B43" s="45" t="s">
        <v>257</v>
      </c>
      <c r="C43" s="60"/>
      <c r="D43" s="60"/>
      <c r="E43" s="60"/>
      <c r="F43" s="60"/>
      <c r="G43" s="40"/>
      <c r="H43" s="48" t="s">
        <v>262</v>
      </c>
      <c r="I43" s="49"/>
      <c r="J43" s="50"/>
      <c r="K43" s="90">
        <v>2E-3</v>
      </c>
      <c r="L43" s="4">
        <v>9500</v>
      </c>
      <c r="M43" s="55">
        <v>4.4999999999999998E-2</v>
      </c>
      <c r="N43" s="55">
        <v>0.25</v>
      </c>
      <c r="O43" s="59"/>
    </row>
    <row r="44" spans="1:15" s="1" customFormat="1" ht="12.75" hidden="1" customHeight="1">
      <c r="A44" s="59"/>
      <c r="B44" s="59"/>
      <c r="C44" s="59"/>
      <c r="D44" s="59"/>
      <c r="E44" s="59"/>
      <c r="F44" s="59"/>
      <c r="G44" s="59"/>
      <c r="H44" s="48" t="s">
        <v>263</v>
      </c>
      <c r="I44" s="51"/>
      <c r="J44" s="50"/>
      <c r="K44" s="91">
        <v>0.1</v>
      </c>
      <c r="L44" s="4">
        <v>700000</v>
      </c>
      <c r="M44" s="56">
        <v>2.25</v>
      </c>
      <c r="N44" s="57">
        <v>20</v>
      </c>
      <c r="O44" s="59"/>
    </row>
    <row r="45" spans="1:15" s="1" customFormat="1" ht="12.75" hidden="1" customHeight="1">
      <c r="A45" s="59"/>
      <c r="B45" s="59"/>
      <c r="C45" s="59"/>
      <c r="D45" s="59"/>
      <c r="E45" s="59"/>
      <c r="F45" s="59"/>
      <c r="G45" s="59"/>
      <c r="H45" s="52" t="s">
        <v>264</v>
      </c>
      <c r="I45" s="51"/>
      <c r="J45" s="50"/>
      <c r="K45" s="91">
        <v>0.1</v>
      </c>
      <c r="L45" s="4">
        <v>450000</v>
      </c>
      <c r="M45" s="56">
        <v>0.7</v>
      </c>
      <c r="N45" s="56">
        <v>0.7</v>
      </c>
      <c r="O45" s="59"/>
    </row>
    <row r="46" spans="1:15" s="1" customFormat="1" hidden="1">
      <c r="A46" s="59"/>
      <c r="B46" s="59"/>
      <c r="C46" s="59"/>
      <c r="D46" s="59"/>
      <c r="E46" s="59"/>
      <c r="F46" s="59"/>
      <c r="G46" s="59"/>
      <c r="H46" s="59" t="s">
        <v>265</v>
      </c>
      <c r="I46" s="59"/>
      <c r="J46" s="59"/>
      <c r="K46" s="59"/>
      <c r="L46" s="59"/>
      <c r="M46" s="59"/>
      <c r="N46" s="59"/>
      <c r="O46" s="59"/>
    </row>
    <row r="50" spans="8:15" ht="24.9">
      <c r="H50" s="302" t="s">
        <v>139</v>
      </c>
      <c r="I50" s="303"/>
      <c r="J50" s="96" t="s">
        <v>284</v>
      </c>
      <c r="K50" s="96" t="s">
        <v>285</v>
      </c>
      <c r="L50" s="290" t="s">
        <v>289</v>
      </c>
      <c r="M50" s="291"/>
      <c r="N50" s="96" t="s">
        <v>290</v>
      </c>
      <c r="O50" s="98"/>
    </row>
    <row r="51" spans="8:15">
      <c r="H51" s="109"/>
      <c r="I51" s="110"/>
      <c r="J51" s="96"/>
      <c r="K51" s="96"/>
      <c r="L51" s="107" t="s">
        <v>0</v>
      </c>
      <c r="M51" s="108" t="s">
        <v>1</v>
      </c>
      <c r="N51" s="96"/>
      <c r="O51" s="106"/>
    </row>
    <row r="52" spans="8:15">
      <c r="H52" s="99" t="s">
        <v>143</v>
      </c>
      <c r="I52" s="100"/>
      <c r="J52" s="83" t="str">
        <f>IFERROR(IF($O$24&lt;=$J$57+0.00045,"OK","Not OK"),"")</f>
        <v>OK</v>
      </c>
      <c r="K52" s="83" t="str">
        <f>IF($P$24&lt;=$K$57+0.0045,"OK","Not OK")</f>
        <v>OK</v>
      </c>
      <c r="L52" s="82" t="str">
        <f>IF($I$24&lt;=L57+0.0045,"OK","NotOK")</f>
        <v>OK</v>
      </c>
      <c r="M52" s="69" t="str">
        <f>IF($J$24&lt;=M57+0.0045,"OK","Not OK")</f>
        <v>OK</v>
      </c>
      <c r="N52" s="69" t="str">
        <f>IF($K$24&lt;=N57+0.45,"OK","Not OK")</f>
        <v>OK</v>
      </c>
      <c r="O52" s="81"/>
    </row>
    <row r="53" spans="8:15">
      <c r="H53" s="101" t="s">
        <v>283</v>
      </c>
      <c r="I53" s="66"/>
      <c r="J53" s="83" t="str">
        <f>IFERROR(IF($O$24&lt;=$J58+0.00045,"OK","Not OK"),"")</f>
        <v>OK</v>
      </c>
      <c r="K53" s="83" t="str">
        <f>IF($P$24&lt;=$K58+0.0045,"OK","Not OK")</f>
        <v>OK</v>
      </c>
      <c r="L53" s="82" t="str">
        <f>IF($I$24&lt;=L58+0.0045,"OK","NotOK")</f>
        <v>OK</v>
      </c>
      <c r="M53" s="69" t="str">
        <f>IF($J$24&lt;=M58+0.0045,"OK","Not OK")</f>
        <v>OK</v>
      </c>
      <c r="N53" s="69" t="str">
        <f>IF($K$24&lt;=N58+0.45,"OK","Not OK")</f>
        <v>OK</v>
      </c>
    </row>
    <row r="55" spans="8:15" ht="24.9">
      <c r="H55" s="84" t="s">
        <v>135</v>
      </c>
      <c r="I55" s="85"/>
      <c r="J55" s="96" t="s">
        <v>284</v>
      </c>
      <c r="K55" s="96" t="s">
        <v>285</v>
      </c>
      <c r="L55" s="290" t="s">
        <v>289</v>
      </c>
      <c r="M55" s="291"/>
      <c r="N55" s="96" t="s">
        <v>290</v>
      </c>
    </row>
    <row r="56" spans="8:15" ht="37.299999999999997">
      <c r="H56" s="87" t="s">
        <v>126</v>
      </c>
      <c r="I56" s="86"/>
      <c r="J56" s="97" t="s">
        <v>291</v>
      </c>
      <c r="K56" s="96" t="s">
        <v>286</v>
      </c>
      <c r="L56" s="96" t="s">
        <v>288</v>
      </c>
      <c r="M56" s="96" t="s">
        <v>287</v>
      </c>
      <c r="N56" s="96"/>
    </row>
    <row r="57" spans="8:15">
      <c r="H57" s="88" t="s">
        <v>143</v>
      </c>
      <c r="I57" s="89"/>
      <c r="J57" s="289">
        <v>1E-3</v>
      </c>
      <c r="K57" s="111">
        <v>0.5</v>
      </c>
      <c r="L57" s="111">
        <v>0.4</v>
      </c>
      <c r="M57" s="111">
        <v>0.5</v>
      </c>
      <c r="N57" s="112">
        <v>30000</v>
      </c>
    </row>
    <row r="58" spans="8:15">
      <c r="H58" s="88" t="s">
        <v>282</v>
      </c>
      <c r="I58" s="89"/>
      <c r="J58" s="289">
        <v>1E-3</v>
      </c>
      <c r="K58" s="111">
        <v>0.5</v>
      </c>
      <c r="L58" s="111">
        <v>0.4</v>
      </c>
      <c r="M58" s="111">
        <v>0.5</v>
      </c>
      <c r="N58" s="112">
        <v>300000</v>
      </c>
    </row>
  </sheetData>
  <dataConsolidate/>
  <mergeCells count="8">
    <mergeCell ref="L50:M50"/>
    <mergeCell ref="L55:M55"/>
    <mergeCell ref="A1:H1"/>
    <mergeCell ref="D3:E3"/>
    <mergeCell ref="B31:G32"/>
    <mergeCell ref="B33:G34"/>
    <mergeCell ref="B40:G42"/>
    <mergeCell ref="H50:I50"/>
  </mergeCells>
  <conditionalFormatting sqref="K29:N35">
    <cfRule type="containsText" dxfId="3" priority="1" stopIfTrue="1" operator="containsText" text="OK">
      <formula>NOT(ISERROR(SEARCH("OK",K29)))</formula>
    </cfRule>
    <cfRule type="notContainsText" dxfId="2" priority="2" stopIfTrue="1" operator="notContains" text="OK">
      <formula>ISERROR(SEARCH("OK",K29))</formula>
    </cfRule>
  </conditionalFormatting>
  <pageMargins left="0.75" right="0.75" top="1" bottom="1" header="0" footer="0"/>
  <pageSetup paperSize="9" orientation="landscape" r:id="rId1"/>
  <headerFooter alignWithMargins="0">
    <oddHeader>&amp;LVersion 2 
Author Pehr Hård/
Controlled by Trine Pedersen&amp;C&amp;A&amp;RCleaning agents for use in the food industry, generation 2
Printed &amp;D</oddHeader>
    <oddFooter>&amp;L2014-04-01&amp;CPage &amp;P&amp;RAuthor Pehr Hård/
Controlled by Trine Pedersen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P58"/>
  <sheetViews>
    <sheetView topLeftCell="E17" zoomScale="89" zoomScaleNormal="89" workbookViewId="0">
      <selection activeCell="J57" sqref="J57"/>
    </sheetView>
  </sheetViews>
  <sheetFormatPr defaultColWidth="9.07421875" defaultRowHeight="12.45"/>
  <cols>
    <col min="1" max="1" width="8.69140625" style="64" customWidth="1"/>
    <col min="2" max="2" width="38.07421875" style="64" customWidth="1"/>
    <col min="3" max="3" width="34.4609375" style="65" customWidth="1"/>
    <col min="4" max="4" width="12.3046875" style="65" customWidth="1"/>
    <col min="5" max="5" width="16.4609375" style="65" customWidth="1"/>
    <col min="6" max="6" width="7.84375" style="65" customWidth="1"/>
    <col min="7" max="7" width="11.69140625" style="64" customWidth="1"/>
    <col min="8" max="8" width="16.3046875" style="64" bestFit="1" customWidth="1"/>
    <col min="9" max="9" width="15.69140625" style="64" customWidth="1"/>
    <col min="10" max="10" width="24.84375" style="64" customWidth="1"/>
    <col min="11" max="11" width="22.4609375" style="64" customWidth="1"/>
    <col min="12" max="12" width="21.3046875" style="64" customWidth="1"/>
    <col min="13" max="13" width="16.4609375" style="64" customWidth="1"/>
    <col min="14" max="14" width="9.07421875" style="64"/>
    <col min="15" max="15" width="18" style="64" customWidth="1"/>
    <col min="16" max="16384" width="9.07421875" style="64"/>
  </cols>
  <sheetData>
    <row r="1" spans="1:16" ht="27.75" customHeight="1">
      <c r="A1" s="292" t="s">
        <v>149</v>
      </c>
      <c r="B1" s="292"/>
      <c r="C1" s="292"/>
      <c r="D1" s="292"/>
      <c r="E1" s="292"/>
      <c r="F1" s="292"/>
      <c r="G1" s="292"/>
      <c r="H1" s="292"/>
      <c r="I1" s="61"/>
      <c r="J1" s="61"/>
      <c r="K1" s="61"/>
      <c r="L1" s="61"/>
      <c r="M1" s="61"/>
      <c r="N1" s="61"/>
      <c r="O1" s="61"/>
      <c r="P1" s="61"/>
    </row>
    <row r="2" spans="1:16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</row>
    <row r="3" spans="1:16">
      <c r="A3" s="61"/>
      <c r="B3" s="13" t="s">
        <v>129</v>
      </c>
      <c r="C3" s="113"/>
      <c r="D3" s="293" t="s">
        <v>148</v>
      </c>
      <c r="E3" s="294"/>
      <c r="F3" s="68"/>
      <c r="G3" s="2" t="s">
        <v>133</v>
      </c>
      <c r="H3" s="61"/>
      <c r="I3" s="61"/>
      <c r="J3" s="61"/>
      <c r="K3" s="61"/>
      <c r="L3" s="62"/>
      <c r="M3" s="61"/>
      <c r="N3" s="61"/>
      <c r="O3" s="61"/>
      <c r="P3" s="61"/>
    </row>
    <row r="4" spans="1:16">
      <c r="A4" s="61"/>
      <c r="B4" s="14" t="s">
        <v>125</v>
      </c>
      <c r="C4" s="114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6">
      <c r="A5" s="61"/>
      <c r="B5" s="13" t="s">
        <v>276</v>
      </c>
      <c r="C5" s="114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</row>
    <row r="6" spans="1:16" ht="37.299999999999997">
      <c r="A6" s="80" t="s">
        <v>123</v>
      </c>
      <c r="B6" s="80" t="s">
        <v>134</v>
      </c>
      <c r="C6" s="79" t="s">
        <v>275</v>
      </c>
      <c r="D6" s="79" t="s">
        <v>127</v>
      </c>
      <c r="E6" s="79" t="s">
        <v>9</v>
      </c>
      <c r="F6" s="79" t="s">
        <v>3</v>
      </c>
      <c r="G6" s="94" t="s">
        <v>138</v>
      </c>
      <c r="H6" s="93" t="s">
        <v>132</v>
      </c>
      <c r="I6" s="93" t="s">
        <v>0</v>
      </c>
      <c r="J6" s="93" t="s">
        <v>1</v>
      </c>
      <c r="K6" s="93" t="s">
        <v>124</v>
      </c>
      <c r="L6" s="67" t="s">
        <v>279</v>
      </c>
      <c r="M6" s="67" t="s">
        <v>278</v>
      </c>
      <c r="N6" s="67" t="s">
        <v>280</v>
      </c>
      <c r="O6" s="78" t="s">
        <v>277</v>
      </c>
      <c r="P6" s="67" t="s">
        <v>281</v>
      </c>
    </row>
    <row r="7" spans="1:16">
      <c r="A7" s="69"/>
      <c r="B7" s="115" t="str">
        <f>IFERROR(VLOOKUP($A7,'DID-list 2016'!$A$7:$K$350,2),"")</f>
        <v/>
      </c>
      <c r="C7" s="71"/>
      <c r="D7" s="117" t="str">
        <f>IFERROR(VLOOKUP($A7,'DID-list 2016'!$A$7:$K$350,8),"")</f>
        <v/>
      </c>
      <c r="E7" s="117" t="str">
        <f>IFERROR(VLOOKUP($A7,'DID-list 2016'!$A$7:$K$350,5),"")</f>
        <v/>
      </c>
      <c r="F7" s="117" t="str">
        <f>IFERROR(VLOOKUP($A7,'DID-list 2016'!$A$7:$K$350,9),"")</f>
        <v/>
      </c>
      <c r="G7" s="58"/>
      <c r="H7" s="118" t="str">
        <f t="shared" ref="H7:H23" si="0">IF(G7="","",$G7*$F$3/100)</f>
        <v/>
      </c>
      <c r="I7" s="119" t="str">
        <f>IFERROR(IF(VLOOKUP($A7,'DID-list 2016'!$A$7:$K$350,10)="R",0,$H7)*OR(IF(VLOOKUP($A7,'DID-list 2016'!$A$7:$K$350,10)="NA",0,$H7)),"")</f>
        <v/>
      </c>
      <c r="J7" s="119" t="str">
        <f>IFERROR(IF(VLOOKUP($A7,'DID-list 2016'!$A$7:$K$350,11)="Y",0,$H7)*OR(IF(VLOOKUP($A7,'DID-list 2016'!$A$7:$K$350,11)="NA",0,$H7)),"")</f>
        <v/>
      </c>
      <c r="K7" s="120" t="str">
        <f>IFERROR($H7*$F7*1000/$D7,"")</f>
        <v/>
      </c>
      <c r="L7" s="69"/>
      <c r="M7" s="69"/>
      <c r="N7" s="69"/>
      <c r="O7" s="121">
        <f>IFERROR(100*L7+10*M7+N7,"")</f>
        <v>0</v>
      </c>
      <c r="P7" s="77"/>
    </row>
    <row r="8" spans="1:16">
      <c r="A8" s="69"/>
      <c r="B8" s="115" t="str">
        <f>IFERROR(VLOOKUP($A8,'DID-list 2016'!$A$7:$K$350,2),"")</f>
        <v/>
      </c>
      <c r="C8" s="72"/>
      <c r="D8" s="117" t="str">
        <f>IFERROR(VLOOKUP($A8,'DID-list 2016'!$A$7:$K$350,8),"")</f>
        <v/>
      </c>
      <c r="E8" s="117" t="str">
        <f>IFERROR(VLOOKUP($A8,'DID-list 2016'!$A$7:$K$350,5),"")</f>
        <v/>
      </c>
      <c r="F8" s="117" t="str">
        <f>IFERROR(VLOOKUP($A8,'DID-list 2016'!$A$7:$K$350,9),"")</f>
        <v/>
      </c>
      <c r="G8" s="58"/>
      <c r="H8" s="118" t="str">
        <f>IF(G8="","",$G8*$F$3/100)</f>
        <v/>
      </c>
      <c r="I8" s="119" t="str">
        <f>IFERROR(IF(VLOOKUP($A8,'DID-list 2016'!$A$7:$K$350,10)="R",0,$H8)*OR(IF(VLOOKUP($A8,'DID-list 2016'!$A$7:$K$350,10)="NA",0,$H8)),"")</f>
        <v/>
      </c>
      <c r="J8" s="119" t="str">
        <f>IFERROR(IF(VLOOKUP($A8,'DID-list 2016'!$A$7:$K$350,11)="Y",0,$H8)*OR(IF(VLOOKUP($A8,'DID-list 2016'!$A$7:$K$350,11)="NA",0,$H8)),"")</f>
        <v/>
      </c>
      <c r="K8" s="120" t="str">
        <f>IFERROR($H8*$F8*1000/$D8,"")</f>
        <v/>
      </c>
      <c r="L8" s="69"/>
      <c r="M8" s="69"/>
      <c r="N8" s="69"/>
      <c r="O8" s="121">
        <f>IFERROR(100*L8+10*M8+N8,"")</f>
        <v>0</v>
      </c>
      <c r="P8" s="77"/>
    </row>
    <row r="9" spans="1:16">
      <c r="A9" s="69"/>
      <c r="B9" s="115" t="str">
        <f>IFERROR(VLOOKUP($A9,'DID-list 2016'!$A$7:$K$350,2),"")</f>
        <v/>
      </c>
      <c r="C9" s="71"/>
      <c r="D9" s="117" t="str">
        <f>IFERROR(VLOOKUP($A9,'DID-list 2016'!$A$7:$K$350,8),"")</f>
        <v/>
      </c>
      <c r="E9" s="117" t="str">
        <f>IFERROR(VLOOKUP($A9,'DID-list 2016'!$A$7:$K$350,5),"")</f>
        <v/>
      </c>
      <c r="F9" s="117" t="str">
        <f>IFERROR(VLOOKUP($A9,'DID-list 2016'!$A$7:$K$350,9),"")</f>
        <v/>
      </c>
      <c r="G9" s="58"/>
      <c r="H9" s="118" t="str">
        <f t="shared" si="0"/>
        <v/>
      </c>
      <c r="I9" s="119" t="str">
        <f>IFERROR(IF(VLOOKUP($A9,'DID-list 2016'!$A$7:$K$350,10)="R",0,$H9)*OR(IF(VLOOKUP($A9,'DID-list 2016'!$A$7:$K$350,10)="NA",0,$H9)),"")</f>
        <v/>
      </c>
      <c r="J9" s="119" t="str">
        <f>IFERROR(IF(VLOOKUP($A9,'DID-list 2016'!$A$7:$K$350,11)="Y",0,$H9)*OR(IF(VLOOKUP($A9,'DID-list 2016'!$A$7:$K$350,11)="NA",0,$H9)),"")</f>
        <v/>
      </c>
      <c r="K9" s="120" t="str">
        <f>IFERROR($H9*$F9*1000/$D9,"")</f>
        <v/>
      </c>
      <c r="L9" s="69"/>
      <c r="M9" s="69"/>
      <c r="N9" s="69"/>
      <c r="O9" s="121">
        <f t="shared" ref="O9:O23" si="1">IFERROR(100*L9+10*M9+N9,"")</f>
        <v>0</v>
      </c>
      <c r="P9" s="77"/>
    </row>
    <row r="10" spans="1:16">
      <c r="A10" s="69"/>
      <c r="B10" s="115" t="str">
        <f>IFERROR(VLOOKUP($A10,'DID-list 2016'!$A$7:$K$350,2),"")</f>
        <v/>
      </c>
      <c r="C10" s="71"/>
      <c r="D10" s="117" t="str">
        <f>IFERROR(VLOOKUP($A10,'DID-list 2016'!$A$7:$K$350,8),"")</f>
        <v/>
      </c>
      <c r="E10" s="117" t="str">
        <f>IFERROR(VLOOKUP($A10,'DID-list 2016'!$A$7:$K$350,5),"")</f>
        <v/>
      </c>
      <c r="F10" s="117" t="str">
        <f>IFERROR(VLOOKUP($A10,'DID-list 2016'!$A$7:$K$350,9),"")</f>
        <v/>
      </c>
      <c r="G10" s="58"/>
      <c r="H10" s="118" t="str">
        <f t="shared" si="0"/>
        <v/>
      </c>
      <c r="I10" s="119" t="str">
        <f>IFERROR(IF(VLOOKUP($A10,'DID-list 2016'!$A$7:$K$350,10)="R",0,$H10)*OR(IF(VLOOKUP($A10,'DID-list 2016'!$A$7:$K$350,10)="NA",0,$H10)),"")</f>
        <v/>
      </c>
      <c r="J10" s="119" t="str">
        <f>IFERROR(IF(VLOOKUP($A10,'DID-list 2016'!$A$7:$K$350,11)="Y",0,$H10)*OR(IF(VLOOKUP($A10,'DID-list 2016'!$A$7:$K$350,11)="NA",0,$H10)),"")</f>
        <v/>
      </c>
      <c r="K10" s="120" t="str">
        <f t="shared" ref="K10:K23" si="2">IFERROR($H10*$F10*1000/$D10,"")</f>
        <v/>
      </c>
      <c r="L10" s="69"/>
      <c r="M10" s="69"/>
      <c r="N10" s="69"/>
      <c r="O10" s="121">
        <f t="shared" si="1"/>
        <v>0</v>
      </c>
      <c r="P10" s="77"/>
    </row>
    <row r="11" spans="1:16">
      <c r="A11" s="69"/>
      <c r="B11" s="115" t="str">
        <f>IFERROR(VLOOKUP($A11,'DID-list 2016'!$A$7:$K$350,2),"")</f>
        <v/>
      </c>
      <c r="C11" s="71"/>
      <c r="D11" s="117" t="str">
        <f>IFERROR(VLOOKUP($A11,'DID-list 2016'!$A$7:$K$350,8),"")</f>
        <v/>
      </c>
      <c r="E11" s="117" t="str">
        <f>IFERROR(VLOOKUP($A11,'DID-list 2016'!$A$7:$K$350,5),"")</f>
        <v/>
      </c>
      <c r="F11" s="117" t="str">
        <f>IFERROR(VLOOKUP($A11,'DID-list 2016'!$A$7:$K$350,9),"")</f>
        <v/>
      </c>
      <c r="G11" s="58"/>
      <c r="H11" s="118" t="str">
        <f t="shared" si="0"/>
        <v/>
      </c>
      <c r="I11" s="119" t="str">
        <f>IFERROR(IF(VLOOKUP($A11,'DID-list 2016'!$A$7:$K$350,10)="R",0,$H11)*OR(IF(VLOOKUP($A11,'DID-list 2016'!$A$7:$K$350,10)="NA",0,$H11)),"")</f>
        <v/>
      </c>
      <c r="J11" s="119" t="str">
        <f>IFERROR(IF(VLOOKUP($A11,'DID-list 2016'!$A$7:$K$350,11)="Y",0,$H11)*OR(IF(VLOOKUP($A11,'DID-list 2016'!$A$7:$K$350,11)="NA",0,$H11)),"")</f>
        <v/>
      </c>
      <c r="K11" s="120" t="str">
        <f t="shared" si="2"/>
        <v/>
      </c>
      <c r="L11" s="69"/>
      <c r="M11" s="69"/>
      <c r="N11" s="69"/>
      <c r="O11" s="121">
        <f t="shared" si="1"/>
        <v>0</v>
      </c>
      <c r="P11" s="77"/>
    </row>
    <row r="12" spans="1:16">
      <c r="A12" s="69"/>
      <c r="B12" s="115" t="str">
        <f>IFERROR(VLOOKUP($A12,'DID-list 2016'!$A$7:$K$350,2),"")</f>
        <v/>
      </c>
      <c r="C12" s="71"/>
      <c r="D12" s="117" t="str">
        <f>IFERROR(VLOOKUP($A12,'DID-list 2016'!$A$7:$K$350,8),"")</f>
        <v/>
      </c>
      <c r="E12" s="117" t="str">
        <f>IFERROR(VLOOKUP($A12,'DID-list 2016'!$A$7:$K$350,5),"")</f>
        <v/>
      </c>
      <c r="F12" s="117" t="str">
        <f>IFERROR(VLOOKUP($A12,'DID-list 2016'!$A$7:$K$350,9),"")</f>
        <v/>
      </c>
      <c r="G12" s="58"/>
      <c r="H12" s="118" t="str">
        <f t="shared" si="0"/>
        <v/>
      </c>
      <c r="I12" s="119" t="str">
        <f>IFERROR(IF(VLOOKUP($A12,'DID-list 2016'!$A$7:$K$350,10)="R",0,$H12)*OR(IF(VLOOKUP($A12,'DID-list 2016'!$A$7:$K$350,10)="NA",0,$H12)),"")</f>
        <v/>
      </c>
      <c r="J12" s="119" t="str">
        <f>IFERROR(IF(VLOOKUP($A12,'DID-list 2016'!$A$7:$K$350,11)="Y",0,$H12)*OR(IF(VLOOKUP($A12,'DID-list 2016'!$A$7:$K$350,11)="NA",0,$H12)),"")</f>
        <v/>
      </c>
      <c r="K12" s="120" t="str">
        <f t="shared" si="2"/>
        <v/>
      </c>
      <c r="L12" s="69"/>
      <c r="M12" s="69"/>
      <c r="N12" s="69"/>
      <c r="O12" s="121">
        <f t="shared" si="1"/>
        <v>0</v>
      </c>
      <c r="P12" s="77"/>
    </row>
    <row r="13" spans="1:16">
      <c r="A13" s="69"/>
      <c r="B13" s="115" t="str">
        <f>IFERROR(VLOOKUP($A13,'DID-list 2016'!$A$7:$K$350,2),"")</f>
        <v/>
      </c>
      <c r="C13" s="71"/>
      <c r="D13" s="117" t="str">
        <f>IFERROR(VLOOKUP($A13,'DID-list 2016'!$A$7:$K$350,8),"")</f>
        <v/>
      </c>
      <c r="E13" s="117" t="str">
        <f>IFERROR(VLOOKUP($A13,'DID-list 2016'!$A$7:$K$350,5),"")</f>
        <v/>
      </c>
      <c r="F13" s="117" t="str">
        <f>IFERROR(VLOOKUP($A13,'DID-list 2016'!$A$7:$K$350,9),"")</f>
        <v/>
      </c>
      <c r="G13" s="58"/>
      <c r="H13" s="118" t="str">
        <f t="shared" si="0"/>
        <v/>
      </c>
      <c r="I13" s="119" t="str">
        <f>IFERROR(IF(VLOOKUP($A13,'DID-list 2016'!$A$7:$K$350,10)="R",0,$H13)*OR(IF(VLOOKUP($A13,'DID-list 2016'!$A$7:$K$350,10)="NA",0,$H13)),"")</f>
        <v/>
      </c>
      <c r="J13" s="119" t="str">
        <f>IFERROR(IF(VLOOKUP($A13,'DID-list 2016'!$A$7:$K$350,11)="Y",0,$H13)*OR(IF(VLOOKUP($A13,'DID-list 2016'!$A$7:$K$350,11)="NA",0,$H13)),"")</f>
        <v/>
      </c>
      <c r="K13" s="120" t="str">
        <f t="shared" si="2"/>
        <v/>
      </c>
      <c r="L13" s="69"/>
      <c r="M13" s="69"/>
      <c r="N13" s="69"/>
      <c r="O13" s="121">
        <f t="shared" si="1"/>
        <v>0</v>
      </c>
      <c r="P13" s="77"/>
    </row>
    <row r="14" spans="1:16">
      <c r="A14" s="69"/>
      <c r="B14" s="115" t="str">
        <f>IFERROR(VLOOKUP($A14,'DID-list 2016'!$A$7:$K$350,2),"")</f>
        <v/>
      </c>
      <c r="C14" s="71"/>
      <c r="D14" s="117" t="str">
        <f>IFERROR(VLOOKUP($A14,'DID-list 2016'!$A$7:$K$350,8),"")</f>
        <v/>
      </c>
      <c r="E14" s="117" t="str">
        <f>IFERROR(VLOOKUP($A14,'DID-list 2016'!$A$7:$K$350,5),"")</f>
        <v/>
      </c>
      <c r="F14" s="117" t="str">
        <f>IFERROR(VLOOKUP($A14,'DID-list 2016'!$A$7:$K$350,9),"")</f>
        <v/>
      </c>
      <c r="G14" s="58"/>
      <c r="H14" s="118" t="str">
        <f t="shared" si="0"/>
        <v/>
      </c>
      <c r="I14" s="119" t="str">
        <f>IFERROR(IF(VLOOKUP($A14,'DID-list 2016'!$A$7:$K$350,10)="R",0,$H14)*OR(IF(VLOOKUP($A14,'DID-list 2016'!$A$7:$K$350,10)="NA",0,$H14)),"")</f>
        <v/>
      </c>
      <c r="J14" s="119" t="str">
        <f>IFERROR(IF(VLOOKUP($A14,'DID-list 2016'!$A$7:$K$350,11)="Y",0,$H14)*OR(IF(VLOOKUP($A14,'DID-list 2016'!$A$7:$K$350,11)="NA",0,$H14)),"")</f>
        <v/>
      </c>
      <c r="K14" s="120" t="str">
        <f t="shared" si="2"/>
        <v/>
      </c>
      <c r="L14" s="69"/>
      <c r="M14" s="69"/>
      <c r="N14" s="69"/>
      <c r="O14" s="121">
        <f t="shared" si="1"/>
        <v>0</v>
      </c>
      <c r="P14" s="77"/>
    </row>
    <row r="15" spans="1:16">
      <c r="A15" s="69"/>
      <c r="B15" s="115" t="str">
        <f>IFERROR(VLOOKUP($A15,'DID-list 2016'!$A$7:$K$350,2),"")</f>
        <v/>
      </c>
      <c r="C15" s="71"/>
      <c r="D15" s="117" t="str">
        <f>IFERROR(VLOOKUP($A15,'DID-list 2016'!$A$7:$K$350,8),"")</f>
        <v/>
      </c>
      <c r="E15" s="117" t="str">
        <f>IFERROR(VLOOKUP($A15,'DID-list 2016'!$A$7:$K$350,5),"")</f>
        <v/>
      </c>
      <c r="F15" s="117" t="str">
        <f>IFERROR(VLOOKUP($A15,'DID-list 2016'!$A$7:$K$350,9),"")</f>
        <v/>
      </c>
      <c r="G15" s="58"/>
      <c r="H15" s="118" t="str">
        <f t="shared" si="0"/>
        <v/>
      </c>
      <c r="I15" s="119" t="str">
        <f>IFERROR(IF(VLOOKUP($A15,'DID-list 2016'!$A$7:$K$350,10)="R",0,$H15)*OR(IF(VLOOKUP($A15,'DID-list 2016'!$A$7:$K$350,10)="NA",0,$H15)),"")</f>
        <v/>
      </c>
      <c r="J15" s="119" t="str">
        <f>IFERROR(IF(VLOOKUP($A15,'DID-list 2016'!$A$7:$K$350,11)="Y",0,$H15)*OR(IF(VLOOKUP($A15,'DID-list 2016'!$A$7:$K$350,11)="NA",0,$H15)),"")</f>
        <v/>
      </c>
      <c r="K15" s="120" t="str">
        <f t="shared" si="2"/>
        <v/>
      </c>
      <c r="L15" s="69"/>
      <c r="M15" s="69"/>
      <c r="N15" s="69"/>
      <c r="O15" s="121">
        <f t="shared" si="1"/>
        <v>0</v>
      </c>
      <c r="P15" s="77"/>
    </row>
    <row r="16" spans="1:16">
      <c r="A16" s="69"/>
      <c r="B16" s="115" t="str">
        <f>IFERROR(VLOOKUP($A16,'DID-list 2016'!$A$7:$K$350,2),"")</f>
        <v/>
      </c>
      <c r="C16" s="73"/>
      <c r="D16" s="117" t="str">
        <f>IFERROR(VLOOKUP($A16,'DID-list 2016'!$A$7:$K$350,8),"")</f>
        <v/>
      </c>
      <c r="E16" s="117" t="str">
        <f>IFERROR(VLOOKUP($A16,'DID-list 2016'!$A$7:$K$350,5),"")</f>
        <v/>
      </c>
      <c r="F16" s="117" t="str">
        <f>IFERROR(VLOOKUP($A16,'DID-list 2016'!$A$7:$K$350,9),"")</f>
        <v/>
      </c>
      <c r="G16" s="58"/>
      <c r="H16" s="118" t="str">
        <f t="shared" si="0"/>
        <v/>
      </c>
      <c r="I16" s="119" t="str">
        <f>IFERROR(IF(VLOOKUP($A16,'DID-list 2016'!$A$7:$K$350,10)="R",0,$H16)*OR(IF(VLOOKUP($A16,'DID-list 2016'!$A$7:$K$350,10)="NA",0,$H16)),"")</f>
        <v/>
      </c>
      <c r="J16" s="119" t="str">
        <f>IFERROR(IF(VLOOKUP($A16,'DID-list 2016'!$A$7:$K$350,11)="Y",0,$H16)*OR(IF(VLOOKUP($A16,'DID-list 2016'!$A$7:$K$350,11)="NA",0,$H16)),"")</f>
        <v/>
      </c>
      <c r="K16" s="120" t="str">
        <f t="shared" si="2"/>
        <v/>
      </c>
      <c r="L16" s="69"/>
      <c r="M16" s="69"/>
      <c r="N16" s="69"/>
      <c r="O16" s="121">
        <f t="shared" si="1"/>
        <v>0</v>
      </c>
      <c r="P16" s="77"/>
    </row>
    <row r="17" spans="1:16">
      <c r="A17" s="69"/>
      <c r="B17" s="115" t="str">
        <f>IFERROR(VLOOKUP($A17,'DID-list 2016'!$A$7:$K$350,2),"")</f>
        <v/>
      </c>
      <c r="C17" s="71"/>
      <c r="D17" s="117" t="str">
        <f>IFERROR(VLOOKUP($A17,'DID-list 2016'!$A$7:$K$350,8),"")</f>
        <v/>
      </c>
      <c r="E17" s="117" t="str">
        <f>IFERROR(VLOOKUP($A17,'DID-list 2016'!$A$7:$K$350,5),"")</f>
        <v/>
      </c>
      <c r="F17" s="117" t="str">
        <f>IFERROR(VLOOKUP($A17,'DID-list 2016'!$A$7:$K$350,9),"")</f>
        <v/>
      </c>
      <c r="G17" s="58"/>
      <c r="H17" s="118" t="str">
        <f t="shared" si="0"/>
        <v/>
      </c>
      <c r="I17" s="119" t="str">
        <f>IFERROR(IF(VLOOKUP($A17,'DID-list 2016'!$A$7:$K$350,10)="R",0,$H17)*OR(IF(VLOOKUP($A17,'DID-list 2016'!$A$7:$K$350,10)="NA",0,$H17)),"")</f>
        <v/>
      </c>
      <c r="J17" s="119" t="str">
        <f>IFERROR(IF(VLOOKUP($A17,'DID-list 2016'!$A$7:$K$350,11)="Y",0,$H17)*OR(IF(VLOOKUP($A17,'DID-list 2016'!$A$7:$K$350,11)="NA",0,$H17)),"")</f>
        <v/>
      </c>
      <c r="K17" s="120" t="str">
        <f t="shared" si="2"/>
        <v/>
      </c>
      <c r="L17" s="69"/>
      <c r="M17" s="69"/>
      <c r="N17" s="69"/>
      <c r="O17" s="121">
        <f t="shared" si="1"/>
        <v>0</v>
      </c>
      <c r="P17" s="77"/>
    </row>
    <row r="18" spans="1:16">
      <c r="A18" s="69"/>
      <c r="B18" s="115" t="str">
        <f>IFERROR(VLOOKUP($A18,'DID-list 2016'!$A$7:$K$350,2),"")</f>
        <v/>
      </c>
      <c r="C18" s="74"/>
      <c r="D18" s="117" t="str">
        <f>IFERROR(VLOOKUP($A18,'DID-list 2016'!$A$7:$K$350,8),"")</f>
        <v/>
      </c>
      <c r="E18" s="117" t="str">
        <f>IFERROR(VLOOKUP($A18,'DID-list 2016'!$A$7:$K$350,5),"")</f>
        <v/>
      </c>
      <c r="F18" s="117" t="str">
        <f>IFERROR(VLOOKUP($A18,'DID-list 2016'!$A$7:$K$350,9),"")</f>
        <v/>
      </c>
      <c r="G18" s="58"/>
      <c r="H18" s="118" t="str">
        <f t="shared" si="0"/>
        <v/>
      </c>
      <c r="I18" s="119" t="str">
        <f>IFERROR(IF(VLOOKUP($A18,'DID-list 2016'!$A$7:$K$350,10)="R",0,$H18)*OR(IF(VLOOKUP($A18,'DID-list 2016'!$A$7:$K$350,10)="NA",0,$H18)),"")</f>
        <v/>
      </c>
      <c r="J18" s="119" t="str">
        <f>IFERROR(IF(VLOOKUP($A18,'DID-list 2016'!$A$7:$K$350,11)="Y",0,$H18)*OR(IF(VLOOKUP($A18,'DID-list 2016'!$A$7:$K$350,11)="NA",0,$H18)),"")</f>
        <v/>
      </c>
      <c r="K18" s="120" t="str">
        <f t="shared" si="2"/>
        <v/>
      </c>
      <c r="L18" s="69"/>
      <c r="M18" s="69"/>
      <c r="N18" s="69"/>
      <c r="O18" s="121">
        <f t="shared" si="1"/>
        <v>0</v>
      </c>
      <c r="P18" s="77"/>
    </row>
    <row r="19" spans="1:16">
      <c r="A19" s="69"/>
      <c r="B19" s="115" t="str">
        <f>IFERROR(VLOOKUP($A19,'DID-list 2016'!$A$7:$K$350,2),"")</f>
        <v/>
      </c>
      <c r="C19" s="75"/>
      <c r="D19" s="117" t="str">
        <f>IFERROR(VLOOKUP($A19,'DID-list 2016'!$A$7:$K$350,8),"")</f>
        <v/>
      </c>
      <c r="E19" s="117" t="str">
        <f>IFERROR(VLOOKUP($A19,'DID-list 2016'!$A$7:$K$350,5),"")</f>
        <v/>
      </c>
      <c r="F19" s="117" t="str">
        <f>IFERROR(VLOOKUP($A19,'DID-list 2016'!$A$7:$K$350,9),"")</f>
        <v/>
      </c>
      <c r="G19" s="58"/>
      <c r="H19" s="118" t="str">
        <f t="shared" si="0"/>
        <v/>
      </c>
      <c r="I19" s="119" t="str">
        <f>IFERROR(IF(VLOOKUP($A19,'DID-list 2016'!$A$7:$K$350,10)="R",0,$H19)*OR(IF(VLOOKUP($A19,'DID-list 2016'!$A$7:$K$350,10)="NA",0,$H19)),"")</f>
        <v/>
      </c>
      <c r="J19" s="119" t="str">
        <f>IFERROR(IF(VLOOKUP($A19,'DID-list 2016'!$A$7:$K$350,11)="Y",0,$H19)*OR(IF(VLOOKUP($A19,'DID-list 2016'!$A$7:$K$350,11)="NA",0,$H19)),"")</f>
        <v/>
      </c>
      <c r="K19" s="120" t="str">
        <f t="shared" si="2"/>
        <v/>
      </c>
      <c r="L19" s="69"/>
      <c r="M19" s="69"/>
      <c r="N19" s="69"/>
      <c r="O19" s="121">
        <f>IFERROR(100*L19+10*M19+N19,"")</f>
        <v>0</v>
      </c>
      <c r="P19" s="77"/>
    </row>
    <row r="20" spans="1:16">
      <c r="A20" s="69"/>
      <c r="B20" s="115" t="str">
        <f>IFERROR(VLOOKUP($A20,'DID-list 2016'!$A$7:$K$350,2),"")</f>
        <v/>
      </c>
      <c r="C20" s="76"/>
      <c r="D20" s="117" t="str">
        <f>IFERROR(VLOOKUP($A20,'DID-list 2016'!$A$7:$K$350,8),"")</f>
        <v/>
      </c>
      <c r="E20" s="117" t="str">
        <f>IFERROR(VLOOKUP($A20,'DID-list 2016'!$A$7:$K$350,5),"")</f>
        <v/>
      </c>
      <c r="F20" s="117" t="str">
        <f>IFERROR(VLOOKUP($A20,'DID-list 2016'!$A$7:$K$350,9),"")</f>
        <v/>
      </c>
      <c r="G20" s="58"/>
      <c r="H20" s="118" t="str">
        <f t="shared" si="0"/>
        <v/>
      </c>
      <c r="I20" s="119" t="str">
        <f>IFERROR(IF(VLOOKUP($A20,'DID-list 2016'!$A$7:$K$350,10)="R",0,$H20)*OR(IF(VLOOKUP($A20,'DID-list 2016'!$A$7:$K$350,10)="NA",0,$H20)),"")</f>
        <v/>
      </c>
      <c r="J20" s="119" t="str">
        <f>IFERROR(IF(VLOOKUP($A20,'DID-list 2016'!$A$7:$K$350,11)="Y",0,$H20)*OR(IF(VLOOKUP($A20,'DID-list 2016'!$A$7:$K$350,11)="NA",0,$H20)),"")</f>
        <v/>
      </c>
      <c r="K20" s="120" t="str">
        <f t="shared" si="2"/>
        <v/>
      </c>
      <c r="L20" s="69"/>
      <c r="M20" s="69"/>
      <c r="N20" s="69"/>
      <c r="O20" s="121">
        <f t="shared" si="1"/>
        <v>0</v>
      </c>
      <c r="P20" s="77"/>
    </row>
    <row r="21" spans="1:16">
      <c r="A21" s="69"/>
      <c r="B21" s="115" t="str">
        <f>IFERROR(VLOOKUP($A21,'DID-list 2016'!$A$7:$K$350,2),"")</f>
        <v/>
      </c>
      <c r="C21" s="76"/>
      <c r="D21" s="117" t="str">
        <f>IFERROR(VLOOKUP($A21,'DID-list 2016'!$A$7:$K$350,8),"")</f>
        <v/>
      </c>
      <c r="E21" s="117" t="str">
        <f>IFERROR(VLOOKUP($A21,'DID-list 2016'!$A$7:$K$350,5),"")</f>
        <v/>
      </c>
      <c r="F21" s="117" t="str">
        <f>IFERROR(VLOOKUP($A21,'DID-list 2016'!$A$7:$K$350,9),"")</f>
        <v/>
      </c>
      <c r="G21" s="58"/>
      <c r="H21" s="118" t="str">
        <f t="shared" si="0"/>
        <v/>
      </c>
      <c r="I21" s="119" t="str">
        <f>IFERROR(IF(VLOOKUP($A21,'DID-list 2016'!$A$7:$K$350,10)="R",0,$H21)*OR(IF(VLOOKUP($A21,'DID-list 2016'!$A$7:$K$350,10)="NA",0,$H21)),"")</f>
        <v/>
      </c>
      <c r="J21" s="119" t="str">
        <f>IFERROR(IF(VLOOKUP($A21,'DID-list 2016'!$A$7:$K$350,11)="Y",0,$H21)*OR(IF(VLOOKUP($A21,'DID-list 2016'!$A$7:$K$350,11)="NA",0,$H21)),"")</f>
        <v/>
      </c>
      <c r="K21" s="120" t="str">
        <f t="shared" si="2"/>
        <v/>
      </c>
      <c r="L21" s="69"/>
      <c r="M21" s="69"/>
      <c r="N21" s="69"/>
      <c r="O21" s="121">
        <f t="shared" si="1"/>
        <v>0</v>
      </c>
      <c r="P21" s="77"/>
    </row>
    <row r="22" spans="1:16">
      <c r="A22" s="69"/>
      <c r="B22" s="115" t="str">
        <f>IFERROR(VLOOKUP($A22,'DID-list 2016'!$A$7:$K$350,2),"")</f>
        <v/>
      </c>
      <c r="C22" s="76"/>
      <c r="D22" s="117" t="str">
        <f>IFERROR(VLOOKUP($A22,'DID-list 2016'!$A$7:$K$350,8),"")</f>
        <v/>
      </c>
      <c r="E22" s="117" t="str">
        <f>IFERROR(VLOOKUP($A22,'DID-list 2016'!$A$7:$K$350,5),"")</f>
        <v/>
      </c>
      <c r="F22" s="117" t="str">
        <f>IFERROR(VLOOKUP($A22,'DID-list 2016'!$A$7:$K$350,9),"")</f>
        <v/>
      </c>
      <c r="G22" s="58"/>
      <c r="H22" s="118" t="str">
        <f t="shared" si="0"/>
        <v/>
      </c>
      <c r="I22" s="119" t="str">
        <f>IFERROR(IF(VLOOKUP($A22,'DID-list 2016'!$A$7:$K$350,10)="R",0,$H22)*OR(IF(VLOOKUP($A22,'DID-list 2016'!$A$7:$K$350,10)="NA",0,$H22)),"")</f>
        <v/>
      </c>
      <c r="J22" s="119" t="str">
        <f>IFERROR(IF(VLOOKUP($A22,'DID-list 2016'!$A$7:$K$350,11)="Y",0,$H22)*OR(IF(VLOOKUP($A22,'DID-list 2016'!$A$7:$K$350,11)="NA",0,$H22)),"")</f>
        <v/>
      </c>
      <c r="K22" s="120" t="str">
        <f t="shared" si="2"/>
        <v/>
      </c>
      <c r="L22" s="69"/>
      <c r="M22" s="69"/>
      <c r="N22" s="69"/>
      <c r="O22" s="121">
        <f t="shared" si="1"/>
        <v>0</v>
      </c>
      <c r="P22" s="77"/>
    </row>
    <row r="23" spans="1:16">
      <c r="A23" s="70"/>
      <c r="B23" s="116" t="s">
        <v>128</v>
      </c>
      <c r="C23" s="68"/>
      <c r="D23" s="117" t="str">
        <f>IFERROR(VLOOKUP($A23,'DID-list 2016'!$A$7:$K$350,8),"")</f>
        <v/>
      </c>
      <c r="E23" s="117" t="str">
        <f>IFERROR(VLOOKUP($A23,'DID-list 2016'!$A$7:$K$350,5),"")</f>
        <v/>
      </c>
      <c r="F23" s="117" t="str">
        <f>IFERROR(VLOOKUP($A23,'DID-list 2016'!$A$7:$K$350,9),"")</f>
        <v/>
      </c>
      <c r="G23" s="58"/>
      <c r="H23" s="118" t="str">
        <f t="shared" si="0"/>
        <v/>
      </c>
      <c r="I23" s="119" t="str">
        <f>IFERROR(IF(VLOOKUP($A23,'DID-list 2016'!$A$7:$K$350,10)="R",0,$H23)*OR(IF(VLOOKUP($A23,'DID-list 2016'!$A$7:$K$350,10)="NA",0,$H23)),"")</f>
        <v/>
      </c>
      <c r="J23" s="119" t="str">
        <f>IFERROR(IF(VLOOKUP($A23,'DID-list 2016'!$A$7:$K$350,11)="Y",0,$H23)*OR(IF(VLOOKUP($A23,'DID-list 2016'!$A$7:$K$350,11)="NA",0,$H23)),"")</f>
        <v/>
      </c>
      <c r="K23" s="120" t="str">
        <f t="shared" si="2"/>
        <v/>
      </c>
      <c r="L23" s="69"/>
      <c r="M23" s="69"/>
      <c r="N23" s="69"/>
      <c r="O23" s="121">
        <f t="shared" si="1"/>
        <v>0</v>
      </c>
      <c r="P23" s="77"/>
    </row>
    <row r="24" spans="1:16">
      <c r="A24" s="59"/>
      <c r="B24" s="17" t="s">
        <v>2</v>
      </c>
      <c r="C24" s="18"/>
      <c r="D24" s="19"/>
      <c r="E24" s="19"/>
      <c r="F24" s="19"/>
      <c r="G24" s="20">
        <f>SUM(G7:G23)</f>
        <v>0</v>
      </c>
      <c r="H24" s="20">
        <f t="shared" ref="H24:P24" si="3">SUM(H7:H22)</f>
        <v>0</v>
      </c>
      <c r="I24" s="20">
        <f t="shared" si="3"/>
        <v>0</v>
      </c>
      <c r="J24" s="20">
        <f t="shared" si="3"/>
        <v>0</v>
      </c>
      <c r="K24" s="21">
        <f t="shared" si="3"/>
        <v>0</v>
      </c>
      <c r="L24" s="22">
        <f t="shared" si="3"/>
        <v>0</v>
      </c>
      <c r="M24" s="22">
        <f t="shared" si="3"/>
        <v>0</v>
      </c>
      <c r="N24" s="22">
        <f t="shared" si="3"/>
        <v>0</v>
      </c>
      <c r="O24" s="20">
        <f>SUM(O7:O22)</f>
        <v>0</v>
      </c>
      <c r="P24" s="20">
        <f t="shared" si="3"/>
        <v>0</v>
      </c>
    </row>
    <row r="25" spans="1:16">
      <c r="A25" s="59"/>
      <c r="B25" s="23"/>
      <c r="C25" s="15"/>
      <c r="D25" s="24"/>
      <c r="E25" s="24"/>
      <c r="F25" s="24"/>
      <c r="G25" s="63"/>
      <c r="H25" s="63"/>
      <c r="I25" s="63"/>
      <c r="J25" s="63"/>
      <c r="K25" s="25"/>
      <c r="L25" s="26"/>
      <c r="M25" s="27"/>
      <c r="N25" s="59"/>
      <c r="O25" s="61"/>
      <c r="P25" s="61"/>
    </row>
    <row r="26" spans="1:16">
      <c r="A26" s="59"/>
      <c r="B26" s="23"/>
      <c r="C26" s="15"/>
      <c r="D26" s="24"/>
      <c r="E26" s="24"/>
      <c r="F26" s="24"/>
      <c r="G26" s="63"/>
      <c r="H26" s="63"/>
      <c r="I26" s="63"/>
      <c r="J26" s="63"/>
      <c r="K26" s="25"/>
      <c r="L26" s="26"/>
      <c r="M26" s="27"/>
      <c r="N26" s="59"/>
      <c r="O26" s="61"/>
      <c r="P26" s="61"/>
    </row>
    <row r="27" spans="1:16" ht="12.75" hidden="1" customHeight="1">
      <c r="A27" s="2"/>
      <c r="B27" s="59"/>
      <c r="C27" s="62"/>
      <c r="D27" s="62"/>
      <c r="E27" s="62"/>
      <c r="F27" s="62"/>
      <c r="G27" s="59"/>
      <c r="H27" s="28" t="s">
        <v>139</v>
      </c>
      <c r="I27" s="29"/>
      <c r="J27" s="29"/>
      <c r="K27" s="93" t="str">
        <f>K37</f>
        <v>R10</v>
      </c>
      <c r="L27" s="93" t="str">
        <f t="shared" ref="L27:N28" si="4">L37</f>
        <v>R11</v>
      </c>
      <c r="M27" s="93" t="str">
        <f t="shared" si="4"/>
        <v>R12</v>
      </c>
      <c r="N27" s="93" t="str">
        <f t="shared" si="4"/>
        <v>R12</v>
      </c>
      <c r="O27" s="59"/>
    </row>
    <row r="28" spans="1:16" ht="33" hidden="1" customHeight="1">
      <c r="A28" s="2"/>
      <c r="B28" s="31" t="s">
        <v>146</v>
      </c>
      <c r="C28" s="32"/>
      <c r="D28" s="32"/>
      <c r="E28" s="32"/>
      <c r="F28" s="32"/>
      <c r="G28" s="33"/>
      <c r="H28" s="34" t="s">
        <v>126</v>
      </c>
      <c r="I28" s="34"/>
      <c r="J28" s="35"/>
      <c r="K28" s="94" t="str">
        <f>K38</f>
        <v>∑ (R50/53 / H410)*100 + (R51/53 / H411 ) *10 +( R52/53 / H412)</v>
      </c>
      <c r="L28" s="46" t="str">
        <f t="shared" si="4"/>
        <v>CDV-limit (chron)</v>
      </c>
      <c r="M28" s="47" t="str">
        <f t="shared" si="4"/>
        <v>aNBO</v>
      </c>
      <c r="N28" s="47" t="str">
        <f t="shared" si="4"/>
        <v>anNBO</v>
      </c>
      <c r="O28" s="59"/>
    </row>
    <row r="29" spans="1:16" ht="12.75" hidden="1" customHeight="1">
      <c r="A29" s="2"/>
      <c r="B29" s="36" t="s">
        <v>145</v>
      </c>
      <c r="C29" s="15"/>
      <c r="D29" s="24"/>
      <c r="E29" s="24"/>
      <c r="F29" s="24"/>
      <c r="G29" s="37"/>
      <c r="H29" s="6" t="str">
        <f t="shared" ref="H29:H35" si="5">H39</f>
        <v>Concentrated consumer products</v>
      </c>
      <c r="I29" s="7"/>
      <c r="J29" s="5"/>
      <c r="K29" s="92" t="str">
        <f>IF(($L$24*100+$M$24*10+$N$24)&lt;=K39+0.00045,"OK","NO")</f>
        <v>OK</v>
      </c>
      <c r="L29" s="16" t="str">
        <f>IFERROR(IF($K$24&lt;=L39+0.45,"OK","NO"),"")</f>
        <v>OK</v>
      </c>
      <c r="M29" s="16" t="str">
        <f>IFERROR(IF($I$24&lt;=M39+0.00045,"OK","NO"),"")</f>
        <v>OK</v>
      </c>
      <c r="N29" s="16" t="str">
        <f>IFERROR(IF($J$24&lt;=N39+0.00045,"OK","NO"),"")</f>
        <v>OK</v>
      </c>
      <c r="O29" s="59"/>
    </row>
    <row r="30" spans="1:16" ht="12.75" hidden="1" customHeight="1">
      <c r="A30" s="2"/>
      <c r="B30" s="36" t="s">
        <v>130</v>
      </c>
      <c r="C30" s="15"/>
      <c r="D30" s="24"/>
      <c r="E30" s="24"/>
      <c r="F30" s="24"/>
      <c r="G30" s="37"/>
      <c r="H30" s="8" t="str">
        <f t="shared" si="5"/>
        <v>RTU window products for consumers &amp; professional</v>
      </c>
      <c r="I30" s="9"/>
      <c r="J30" s="5"/>
      <c r="K30" s="92" t="str">
        <f>IF(($L$24*100+$M$24*10+$N$24)&lt;=K40+0.0045,"OK","NO")</f>
        <v>OK</v>
      </c>
      <c r="L30" s="16" t="str">
        <f t="shared" ref="L30:L35" si="6">IFERROR(IF($K$24&lt;=L40+0.45,"OK","NO"),"")</f>
        <v>OK</v>
      </c>
      <c r="M30" s="16" t="str">
        <f>IFERROR(IF($I$24&lt;=M40+0.0045,"OK","NO"),"")</f>
        <v>OK</v>
      </c>
      <c r="N30" s="16" t="str">
        <f>IFERROR(IF($J$24&lt;=N40+0.0045,"OK","NO"),"")</f>
        <v>OK</v>
      </c>
      <c r="O30" s="59"/>
    </row>
    <row r="31" spans="1:16" ht="12.75" hidden="1" customHeight="1">
      <c r="A31" s="2"/>
      <c r="B31" s="295" t="s">
        <v>140</v>
      </c>
      <c r="C31" s="296"/>
      <c r="D31" s="296"/>
      <c r="E31" s="296"/>
      <c r="F31" s="296"/>
      <c r="G31" s="297"/>
      <c r="H31" s="8" t="str">
        <f t="shared" si="5"/>
        <v>RTU WC, consumer products*</v>
      </c>
      <c r="I31" s="9"/>
      <c r="J31" s="5"/>
      <c r="K31" s="92" t="str">
        <f>IF(($L$24*100+$M$24*10+$N$24)&lt;=K41+0.0045,"OK","NO")</f>
        <v>OK</v>
      </c>
      <c r="L31" s="16" t="str">
        <f t="shared" si="6"/>
        <v>OK</v>
      </c>
      <c r="M31" s="16" t="str">
        <f>IFERROR(IF($I$24&lt;=M41+0.0045,"OK","NO"),"")</f>
        <v>OK</v>
      </c>
      <c r="N31" s="16" t="str">
        <f>IFERROR(IF($J$24&lt;=N41+0.0045,"OK","NO"),"")</f>
        <v>OK</v>
      </c>
      <c r="O31" s="59"/>
    </row>
    <row r="32" spans="1:16" ht="12.75" hidden="1" customHeight="1">
      <c r="A32" s="2"/>
      <c r="B32" s="295"/>
      <c r="C32" s="296"/>
      <c r="D32" s="296"/>
      <c r="E32" s="296"/>
      <c r="F32" s="296"/>
      <c r="G32" s="297"/>
      <c r="H32" s="8" t="str">
        <f t="shared" si="5"/>
        <v>RTU others, consumer</v>
      </c>
      <c r="I32" s="9"/>
      <c r="J32" s="5"/>
      <c r="K32" s="92" t="str">
        <f>IF(($L$24*100+$M$24*10+$N$24)&lt;=K42+0.0045,"OK","NO")</f>
        <v>OK</v>
      </c>
      <c r="L32" s="16" t="str">
        <f t="shared" si="6"/>
        <v>OK</v>
      </c>
      <c r="M32" s="16" t="str">
        <f>IFERROR(IF($I$24&lt;=M42+0.0045,"OK","NO"),"")</f>
        <v>OK</v>
      </c>
      <c r="N32" s="16" t="str">
        <f>IFERROR(IF($J$24&lt;=N42+0.0045,"OK","NO"),"")</f>
        <v>OK</v>
      </c>
      <c r="O32" s="59"/>
    </row>
    <row r="33" spans="1:15" ht="12.75" hidden="1" customHeight="1">
      <c r="A33" s="2"/>
      <c r="B33" s="295" t="s">
        <v>141</v>
      </c>
      <c r="C33" s="296"/>
      <c r="D33" s="296"/>
      <c r="E33" s="296"/>
      <c r="F33" s="296"/>
      <c r="G33" s="297"/>
      <c r="H33" s="8" t="str">
        <f t="shared" si="5"/>
        <v>Concentrated professional products</v>
      </c>
      <c r="I33" s="9"/>
      <c r="J33" s="5"/>
      <c r="K33" s="92" t="str">
        <f>IF(($L$24*100+$M$24*10+$N$24)&lt;=K43+0.000045,"OK","NO")</f>
        <v>OK</v>
      </c>
      <c r="L33" s="16" t="str">
        <f t="shared" si="6"/>
        <v>OK</v>
      </c>
      <c r="M33" s="16" t="str">
        <f>IFERROR(IF($I$24&lt;=M43+0.00045,"OK","NO"),"")</f>
        <v>OK</v>
      </c>
      <c r="N33" s="16" t="str">
        <f>IFERROR(IF($J$24&lt;=N43+0.00045,"OK","NO"),"")</f>
        <v>OK</v>
      </c>
      <c r="O33" s="59"/>
    </row>
    <row r="34" spans="1:15" ht="12.75" hidden="1" customHeight="1">
      <c r="A34" s="2"/>
      <c r="B34" s="295"/>
      <c r="C34" s="296"/>
      <c r="D34" s="296"/>
      <c r="E34" s="296"/>
      <c r="F34" s="296"/>
      <c r="G34" s="297"/>
      <c r="H34" s="8" t="str">
        <f t="shared" si="5"/>
        <v>RTU WC, professional*</v>
      </c>
      <c r="I34" s="3"/>
      <c r="J34" s="5"/>
      <c r="K34" s="92" t="str">
        <f>IF(($L$24*100+$M$24*10+$N$24)&lt;=K44+0.0045,"OK","NO")</f>
        <v>OK</v>
      </c>
      <c r="L34" s="16" t="str">
        <f t="shared" si="6"/>
        <v>OK</v>
      </c>
      <c r="M34" s="16" t="str">
        <f>IFERROR(IF($I$24&lt;=M44+0.0045,"OK","NO"),"")</f>
        <v>OK</v>
      </c>
      <c r="N34" s="16" t="str">
        <f>IFERROR(IF($J$24&lt;=N44+0.045,"OK","NO"),"")</f>
        <v>OK</v>
      </c>
      <c r="O34" s="59"/>
    </row>
    <row r="35" spans="1:15" ht="12.75" hidden="1" customHeight="1">
      <c r="A35" s="2"/>
      <c r="B35" s="36" t="s">
        <v>136</v>
      </c>
      <c r="C35" s="15"/>
      <c r="D35" s="15"/>
      <c r="E35" s="15"/>
      <c r="F35" s="15"/>
      <c r="G35" s="38"/>
      <c r="H35" s="10" t="str">
        <f t="shared" si="5"/>
        <v>RTU others, professional</v>
      </c>
      <c r="I35" s="11"/>
      <c r="J35" s="12"/>
      <c r="K35" s="92" t="str">
        <f>IF(($L$24*100+$M$24*10+$N$24)&lt;=K45+0.0045,"OK","NO")</f>
        <v>OK</v>
      </c>
      <c r="L35" s="16" t="str">
        <f t="shared" si="6"/>
        <v>OK</v>
      </c>
      <c r="M35" s="16" t="str">
        <f>IFERROR(IF($I$24&lt;=M45+0.0045,"OK","NO"),"")</f>
        <v>OK</v>
      </c>
      <c r="N35" s="16" t="str">
        <f>IFERROR(IF($J$24&lt;=N45+0.0045,"OK","NO"),"")</f>
        <v>OK</v>
      </c>
      <c r="O35" s="59"/>
    </row>
    <row r="36" spans="1:15" ht="12.75" hidden="1" customHeight="1">
      <c r="A36" s="2"/>
      <c r="B36" s="39" t="s">
        <v>137</v>
      </c>
      <c r="C36" s="18"/>
      <c r="D36" s="18"/>
      <c r="E36" s="18"/>
      <c r="F36" s="18"/>
      <c r="G36" s="40"/>
      <c r="H36" s="59"/>
      <c r="I36" s="59"/>
      <c r="J36" s="25"/>
      <c r="K36" s="59"/>
      <c r="L36" s="59"/>
      <c r="M36" s="59"/>
      <c r="N36" s="59"/>
      <c r="O36" s="59"/>
    </row>
    <row r="37" spans="1:15" ht="12.75" hidden="1" customHeight="1">
      <c r="A37" s="2"/>
      <c r="B37" s="30"/>
      <c r="C37" s="15"/>
      <c r="D37" s="24"/>
      <c r="E37" s="24"/>
      <c r="F37" s="24"/>
      <c r="G37" s="63"/>
      <c r="H37" s="28" t="s">
        <v>135</v>
      </c>
      <c r="I37" s="29"/>
      <c r="J37" s="29"/>
      <c r="K37" s="93" t="s">
        <v>266</v>
      </c>
      <c r="L37" s="93" t="s">
        <v>267</v>
      </c>
      <c r="M37" s="93" t="s">
        <v>268</v>
      </c>
      <c r="N37" s="93" t="s">
        <v>268</v>
      </c>
      <c r="O37" s="59"/>
    </row>
    <row r="38" spans="1:15" ht="27.75" hidden="1" customHeight="1">
      <c r="A38" s="59"/>
      <c r="B38" s="41" t="s">
        <v>147</v>
      </c>
      <c r="C38" s="42"/>
      <c r="D38" s="42"/>
      <c r="E38" s="42"/>
      <c r="F38" s="42"/>
      <c r="G38" s="33"/>
      <c r="H38" s="43" t="s">
        <v>126</v>
      </c>
      <c r="I38" s="34"/>
      <c r="J38" s="35"/>
      <c r="K38" s="94" t="s">
        <v>144</v>
      </c>
      <c r="L38" s="53" t="s">
        <v>131</v>
      </c>
      <c r="M38" s="54" t="s">
        <v>0</v>
      </c>
      <c r="N38" s="54" t="s">
        <v>1</v>
      </c>
      <c r="O38" s="59"/>
    </row>
    <row r="39" spans="1:15" ht="12.75" hidden="1" customHeight="1">
      <c r="A39" s="59"/>
      <c r="B39" s="44" t="s">
        <v>142</v>
      </c>
      <c r="C39" s="30"/>
      <c r="D39" s="30"/>
      <c r="E39" s="30"/>
      <c r="F39" s="30"/>
      <c r="G39" s="38"/>
      <c r="H39" s="48" t="s">
        <v>258</v>
      </c>
      <c r="I39" s="49"/>
      <c r="J39" s="50"/>
      <c r="K39" s="95">
        <v>0.02</v>
      </c>
      <c r="L39" s="4">
        <v>10500</v>
      </c>
      <c r="M39" s="55">
        <v>0.1</v>
      </c>
      <c r="N39" s="55">
        <v>0.1</v>
      </c>
      <c r="O39" s="59"/>
    </row>
    <row r="40" spans="1:15" ht="12.75" hidden="1" customHeight="1">
      <c r="A40" s="59"/>
      <c r="B40" s="298" t="s">
        <v>256</v>
      </c>
      <c r="C40" s="299"/>
      <c r="D40" s="299"/>
      <c r="E40" s="299"/>
      <c r="F40" s="299"/>
      <c r="G40" s="300"/>
      <c r="H40" s="48" t="s">
        <v>259</v>
      </c>
      <c r="I40" s="49"/>
      <c r="J40" s="50"/>
      <c r="K40" s="91">
        <v>0.3</v>
      </c>
      <c r="L40" s="4">
        <v>75000</v>
      </c>
      <c r="M40" s="56">
        <v>2</v>
      </c>
      <c r="N40" s="56">
        <v>2</v>
      </c>
      <c r="O40" s="59"/>
    </row>
    <row r="41" spans="1:15" s="1" customFormat="1" ht="12.75" hidden="1" customHeight="1">
      <c r="A41" s="59"/>
      <c r="B41" s="301"/>
      <c r="C41" s="299"/>
      <c r="D41" s="299"/>
      <c r="E41" s="299"/>
      <c r="F41" s="299"/>
      <c r="G41" s="300"/>
      <c r="H41" s="48" t="s">
        <v>260</v>
      </c>
      <c r="I41" s="49"/>
      <c r="J41" s="50"/>
      <c r="K41" s="91">
        <v>0.5</v>
      </c>
      <c r="L41" s="4">
        <v>600000</v>
      </c>
      <c r="M41" s="56">
        <v>2.1</v>
      </c>
      <c r="N41" s="56">
        <v>6</v>
      </c>
      <c r="O41" s="59"/>
    </row>
    <row r="42" spans="1:15" s="1" customFormat="1" ht="12.75" hidden="1" customHeight="1">
      <c r="A42" s="59"/>
      <c r="B42" s="301"/>
      <c r="C42" s="299"/>
      <c r="D42" s="299"/>
      <c r="E42" s="299"/>
      <c r="F42" s="299"/>
      <c r="G42" s="300"/>
      <c r="H42" s="48" t="s">
        <v>261</v>
      </c>
      <c r="I42" s="49"/>
      <c r="J42" s="50"/>
      <c r="K42" s="91">
        <v>0.3</v>
      </c>
      <c r="L42" s="4">
        <v>700000</v>
      </c>
      <c r="M42" s="56">
        <v>2</v>
      </c>
      <c r="N42" s="56">
        <v>2</v>
      </c>
      <c r="O42" s="59"/>
    </row>
    <row r="43" spans="1:15" s="1" customFormat="1" ht="12.75" hidden="1" customHeight="1">
      <c r="A43" s="59"/>
      <c r="B43" s="45" t="s">
        <v>257</v>
      </c>
      <c r="C43" s="60"/>
      <c r="D43" s="60"/>
      <c r="E43" s="60"/>
      <c r="F43" s="60"/>
      <c r="G43" s="40"/>
      <c r="H43" s="48" t="s">
        <v>262</v>
      </c>
      <c r="I43" s="49"/>
      <c r="J43" s="50"/>
      <c r="K43" s="90">
        <v>2E-3</v>
      </c>
      <c r="L43" s="4">
        <v>9500</v>
      </c>
      <c r="M43" s="55">
        <v>4.4999999999999998E-2</v>
      </c>
      <c r="N43" s="55">
        <v>0.25</v>
      </c>
      <c r="O43" s="59"/>
    </row>
    <row r="44" spans="1:15" s="1" customFormat="1" ht="12.75" hidden="1" customHeight="1">
      <c r="A44" s="59"/>
      <c r="B44" s="59"/>
      <c r="C44" s="59"/>
      <c r="D44" s="59"/>
      <c r="E44" s="59"/>
      <c r="F44" s="59"/>
      <c r="G44" s="59"/>
      <c r="H44" s="48" t="s">
        <v>263</v>
      </c>
      <c r="I44" s="51"/>
      <c r="J44" s="50"/>
      <c r="K44" s="91">
        <v>0.1</v>
      </c>
      <c r="L44" s="4">
        <v>700000</v>
      </c>
      <c r="M44" s="56">
        <v>2.25</v>
      </c>
      <c r="N44" s="57">
        <v>20</v>
      </c>
      <c r="O44" s="59"/>
    </row>
    <row r="45" spans="1:15" s="1" customFormat="1" ht="12.75" hidden="1" customHeight="1">
      <c r="A45" s="59"/>
      <c r="B45" s="59"/>
      <c r="C45" s="59"/>
      <c r="D45" s="59"/>
      <c r="E45" s="59"/>
      <c r="F45" s="59"/>
      <c r="G45" s="59"/>
      <c r="H45" s="52" t="s">
        <v>264</v>
      </c>
      <c r="I45" s="51"/>
      <c r="J45" s="50"/>
      <c r="K45" s="91">
        <v>0.1</v>
      </c>
      <c r="L45" s="4">
        <v>450000</v>
      </c>
      <c r="M45" s="56">
        <v>0.7</v>
      </c>
      <c r="N45" s="56">
        <v>0.7</v>
      </c>
      <c r="O45" s="59"/>
    </row>
    <row r="46" spans="1:15" s="1" customFormat="1" hidden="1">
      <c r="A46" s="59"/>
      <c r="B46" s="59"/>
      <c r="C46" s="59"/>
      <c r="D46" s="59"/>
      <c r="E46" s="59"/>
      <c r="F46" s="59"/>
      <c r="G46" s="59"/>
      <c r="H46" s="59" t="s">
        <v>265</v>
      </c>
      <c r="I46" s="59"/>
      <c r="J46" s="59"/>
      <c r="K46" s="59"/>
      <c r="L46" s="59"/>
      <c r="M46" s="59"/>
      <c r="N46" s="59"/>
      <c r="O46" s="59"/>
    </row>
    <row r="50" spans="8:15" ht="24.9">
      <c r="H50" s="302" t="s">
        <v>139</v>
      </c>
      <c r="I50" s="303"/>
      <c r="J50" s="96" t="s">
        <v>284</v>
      </c>
      <c r="K50" s="96" t="s">
        <v>285</v>
      </c>
      <c r="L50" s="290" t="s">
        <v>289</v>
      </c>
      <c r="M50" s="291"/>
      <c r="N50" s="96" t="s">
        <v>290</v>
      </c>
      <c r="O50" s="98"/>
    </row>
    <row r="51" spans="8:15">
      <c r="H51" s="109"/>
      <c r="I51" s="110"/>
      <c r="J51" s="96"/>
      <c r="K51" s="96"/>
      <c r="L51" s="107" t="s">
        <v>0</v>
      </c>
      <c r="M51" s="108" t="s">
        <v>1</v>
      </c>
      <c r="N51" s="96"/>
      <c r="O51" s="106"/>
    </row>
    <row r="52" spans="8:15">
      <c r="H52" s="99" t="s">
        <v>143</v>
      </c>
      <c r="I52" s="100"/>
      <c r="J52" s="83" t="str">
        <f>IFERROR(IF($O$24&lt;=$J$57+0.00045,"OK","Not OK"),"")</f>
        <v>OK</v>
      </c>
      <c r="K52" s="83" t="str">
        <f>IF($P$24&lt;=$K$57+0.0045,"OK","Not OK")</f>
        <v>OK</v>
      </c>
      <c r="L52" s="82" t="str">
        <f>IF($I$24&lt;=L57+0.0045,"OK","NotOK")</f>
        <v>OK</v>
      </c>
      <c r="M52" s="69" t="str">
        <f>IF($J$24&lt;=M57+0.0045,"OK","Not OK")</f>
        <v>OK</v>
      </c>
      <c r="N52" s="69" t="str">
        <f>IF($K$24&lt;=N57+0.45,"OK","Not OK")</f>
        <v>OK</v>
      </c>
      <c r="O52" s="81"/>
    </row>
    <row r="53" spans="8:15">
      <c r="H53" s="101" t="s">
        <v>283</v>
      </c>
      <c r="I53" s="66"/>
      <c r="J53" s="83" t="str">
        <f>IFERROR(IF($O$24&lt;=$J58+0.00045,"OK","Not OK"),"")</f>
        <v>OK</v>
      </c>
      <c r="K53" s="83" t="str">
        <f>IF($P$24&lt;=$K58+0.0045,"OK","Not OK")</f>
        <v>OK</v>
      </c>
      <c r="L53" s="82" t="str">
        <f>IF($I$24&lt;=L58+0.0045,"OK","NotOK")</f>
        <v>OK</v>
      </c>
      <c r="M53" s="69" t="str">
        <f>IF($J$24&lt;=M58+0.0045,"OK","Not OK")</f>
        <v>OK</v>
      </c>
      <c r="N53" s="69" t="str">
        <f>IF($K$24&lt;=N58+0.45,"OK","Not OK")</f>
        <v>OK</v>
      </c>
    </row>
    <row r="55" spans="8:15" ht="24.9">
      <c r="H55" s="84" t="s">
        <v>135</v>
      </c>
      <c r="I55" s="85"/>
      <c r="J55" s="96" t="s">
        <v>284</v>
      </c>
      <c r="K55" s="96" t="s">
        <v>285</v>
      </c>
      <c r="L55" s="290" t="s">
        <v>289</v>
      </c>
      <c r="M55" s="291"/>
      <c r="N55" s="96" t="s">
        <v>290</v>
      </c>
    </row>
    <row r="56" spans="8:15" ht="37.299999999999997">
      <c r="H56" s="87" t="s">
        <v>126</v>
      </c>
      <c r="I56" s="86"/>
      <c r="J56" s="97" t="s">
        <v>291</v>
      </c>
      <c r="K56" s="96" t="s">
        <v>286</v>
      </c>
      <c r="L56" s="96" t="s">
        <v>288</v>
      </c>
      <c r="M56" s="96" t="s">
        <v>287</v>
      </c>
      <c r="N56" s="96"/>
    </row>
    <row r="57" spans="8:15">
      <c r="H57" s="88" t="s">
        <v>143</v>
      </c>
      <c r="I57" s="89"/>
      <c r="J57" s="289">
        <v>1E-3</v>
      </c>
      <c r="K57" s="111">
        <v>0.5</v>
      </c>
      <c r="L57" s="111">
        <v>0.4</v>
      </c>
      <c r="M57" s="111">
        <v>0.5</v>
      </c>
      <c r="N57" s="112">
        <v>30000</v>
      </c>
    </row>
    <row r="58" spans="8:15">
      <c r="H58" s="88" t="s">
        <v>282</v>
      </c>
      <c r="I58" s="89"/>
      <c r="J58" s="289">
        <v>1E-3</v>
      </c>
      <c r="K58" s="111">
        <v>0.5</v>
      </c>
      <c r="L58" s="111">
        <v>0.4</v>
      </c>
      <c r="M58" s="111">
        <v>0.5</v>
      </c>
      <c r="N58" s="112">
        <v>300000</v>
      </c>
    </row>
  </sheetData>
  <dataConsolidate/>
  <mergeCells count="8">
    <mergeCell ref="L50:M50"/>
    <mergeCell ref="L55:M55"/>
    <mergeCell ref="A1:H1"/>
    <mergeCell ref="D3:E3"/>
    <mergeCell ref="B31:G32"/>
    <mergeCell ref="B33:G34"/>
    <mergeCell ref="B40:G42"/>
    <mergeCell ref="H50:I50"/>
  </mergeCells>
  <conditionalFormatting sqref="K29:N35">
    <cfRule type="containsText" dxfId="1" priority="1" stopIfTrue="1" operator="containsText" text="OK">
      <formula>NOT(ISERROR(SEARCH("OK",K29)))</formula>
    </cfRule>
    <cfRule type="notContainsText" dxfId="0" priority="2" stopIfTrue="1" operator="notContains" text="OK">
      <formula>ISERROR(SEARCH("OK",K29))</formula>
    </cfRule>
  </conditionalFormatting>
  <pageMargins left="0.75" right="0.75" top="1" bottom="1" header="0" footer="0"/>
  <pageSetup paperSize="9" orientation="landscape" r:id="rId1"/>
  <headerFooter alignWithMargins="0">
    <oddHeader>&amp;LVersion 2 
Author Pehr Hård/
Controlled by Trine Pedersen&amp;C&amp;A&amp;RCleaning agents for use in the food industry, generation 2
Printed &amp;D</oddHeader>
    <oddFooter>&amp;L2014-04-01&amp;CPage &amp;P&amp;RAuthor Pehr Hård/
Controlled by Trine Pedersen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outlinePr summaryBelow="0" summaryRight="0"/>
    <pageSetUpPr fitToPage="1"/>
  </sheetPr>
  <dimension ref="A2:L499"/>
  <sheetViews>
    <sheetView showOutlineSymbols="0" zoomScaleNormal="100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B10" sqref="B10"/>
    </sheetView>
  </sheetViews>
  <sheetFormatPr defaultColWidth="9.07421875" defaultRowHeight="11.6" outlineLevelRow="4"/>
  <cols>
    <col min="1" max="1" width="10.07421875" style="123" customWidth="1"/>
    <col min="2" max="2" width="74.3046875" style="123" customWidth="1"/>
    <col min="3" max="8" width="9" style="124" customWidth="1"/>
    <col min="9" max="11" width="7.4609375" style="124" customWidth="1"/>
    <col min="12" max="12" width="38" style="125" hidden="1" customWidth="1"/>
    <col min="13" max="16384" width="9.07421875" style="126"/>
  </cols>
  <sheetData>
    <row r="2" spans="1:12" ht="15">
      <c r="A2" s="122"/>
    </row>
    <row r="3" spans="1:12" ht="22.75">
      <c r="A3" s="127" t="s">
        <v>367</v>
      </c>
    </row>
    <row r="4" spans="1:12" ht="12" customHeight="1" thickBot="1">
      <c r="A4" s="128"/>
      <c r="J4" s="124" t="s">
        <v>292</v>
      </c>
    </row>
    <row r="5" spans="1:12" ht="15.9" thickBot="1">
      <c r="B5" s="129"/>
      <c r="C5" s="304" t="s">
        <v>4</v>
      </c>
      <c r="D5" s="305"/>
      <c r="E5" s="306"/>
      <c r="F5" s="304" t="s">
        <v>5</v>
      </c>
      <c r="G5" s="305"/>
      <c r="H5" s="306"/>
      <c r="I5" s="304" t="s">
        <v>6</v>
      </c>
      <c r="J5" s="305"/>
      <c r="K5" s="306"/>
    </row>
    <row r="6" spans="1:12" s="137" customFormat="1" ht="61.5" customHeight="1" thickBot="1">
      <c r="A6" s="130" t="s">
        <v>7</v>
      </c>
      <c r="B6" s="131" t="s">
        <v>8</v>
      </c>
      <c r="C6" s="132" t="s">
        <v>269</v>
      </c>
      <c r="D6" s="133" t="s">
        <v>270</v>
      </c>
      <c r="E6" s="134" t="s">
        <v>271</v>
      </c>
      <c r="F6" s="135" t="s">
        <v>10</v>
      </c>
      <c r="G6" s="133" t="s">
        <v>272</v>
      </c>
      <c r="H6" s="134" t="s">
        <v>273</v>
      </c>
      <c r="I6" s="135" t="s">
        <v>3</v>
      </c>
      <c r="J6" s="133" t="s">
        <v>11</v>
      </c>
      <c r="K6" s="134" t="s">
        <v>12</v>
      </c>
      <c r="L6" s="136" t="s">
        <v>293</v>
      </c>
    </row>
    <row r="7" spans="1:12" s="137" customFormat="1" ht="17.149999999999999" customHeight="1" outlineLevel="3" thickBot="1">
      <c r="A7" s="138"/>
      <c r="B7" s="139" t="s">
        <v>13</v>
      </c>
      <c r="C7" s="140"/>
      <c r="D7" s="140"/>
      <c r="E7" s="140"/>
      <c r="F7" s="140"/>
      <c r="G7" s="140"/>
      <c r="H7" s="140"/>
      <c r="I7" s="140"/>
      <c r="J7" s="140"/>
      <c r="K7" s="141"/>
      <c r="L7" s="142"/>
    </row>
    <row r="8" spans="1:12" s="151" customFormat="1" ht="12" customHeight="1" outlineLevel="3">
      <c r="A8" s="143">
        <v>2001</v>
      </c>
      <c r="B8" s="144" t="s">
        <v>255</v>
      </c>
      <c r="C8" s="145">
        <v>4.0999999999999996</v>
      </c>
      <c r="D8" s="145">
        <v>1000</v>
      </c>
      <c r="E8" s="146">
        <f t="shared" ref="E8:E38" si="0">C8/D8</f>
        <v>4.0999999999999995E-3</v>
      </c>
      <c r="F8" s="147">
        <v>0.69</v>
      </c>
      <c r="G8" s="145">
        <v>10</v>
      </c>
      <c r="H8" s="148">
        <f t="shared" ref="H8:H9" si="1">F8/G8</f>
        <v>6.8999999999999992E-2</v>
      </c>
      <c r="I8" s="149">
        <v>0.05</v>
      </c>
      <c r="J8" s="145" t="s">
        <v>14</v>
      </c>
      <c r="K8" s="148" t="s">
        <v>15</v>
      </c>
      <c r="L8" s="150"/>
    </row>
    <row r="9" spans="1:12" s="151" customFormat="1" ht="12" customHeight="1" outlineLevel="4">
      <c r="A9" s="152">
        <v>2002</v>
      </c>
      <c r="B9" s="153" t="s">
        <v>254</v>
      </c>
      <c r="C9" s="154">
        <v>6.7</v>
      </c>
      <c r="D9" s="154">
        <v>5000</v>
      </c>
      <c r="E9" s="155">
        <f t="shared" si="0"/>
        <v>1.34E-3</v>
      </c>
      <c r="F9" s="156">
        <v>0.5</v>
      </c>
      <c r="G9" s="154">
        <v>10</v>
      </c>
      <c r="H9" s="157">
        <f t="shared" si="1"/>
        <v>0.05</v>
      </c>
      <c r="I9" s="158">
        <v>0.05</v>
      </c>
      <c r="J9" s="154" t="s">
        <v>14</v>
      </c>
      <c r="K9" s="157" t="s">
        <v>15</v>
      </c>
      <c r="L9" s="150"/>
    </row>
    <row r="10" spans="1:12" s="151" customFormat="1" ht="12" customHeight="1" outlineLevel="4">
      <c r="A10" s="152">
        <v>2003</v>
      </c>
      <c r="B10" s="153" t="s">
        <v>253</v>
      </c>
      <c r="C10" s="154">
        <v>40</v>
      </c>
      <c r="D10" s="154">
        <v>1000</v>
      </c>
      <c r="E10" s="155">
        <f t="shared" si="0"/>
        <v>0.04</v>
      </c>
      <c r="F10" s="156">
        <v>1.35</v>
      </c>
      <c r="G10" s="154">
        <v>10</v>
      </c>
      <c r="H10" s="157">
        <f>F10/G10</f>
        <v>0.13500000000000001</v>
      </c>
      <c r="I10" s="158">
        <v>0.05</v>
      </c>
      <c r="J10" s="154" t="s">
        <v>14</v>
      </c>
      <c r="K10" s="157" t="s">
        <v>17</v>
      </c>
      <c r="L10" s="150"/>
    </row>
    <row r="11" spans="1:12" s="151" customFormat="1" ht="12" customHeight="1" outlineLevel="4">
      <c r="A11" s="152">
        <v>2004</v>
      </c>
      <c r="B11" s="153" t="s">
        <v>294</v>
      </c>
      <c r="C11" s="154">
        <v>8.64</v>
      </c>
      <c r="D11" s="154">
        <v>1000</v>
      </c>
      <c r="E11" s="155">
        <f t="shared" si="0"/>
        <v>8.6400000000000001E-3</v>
      </c>
      <c r="F11" s="156">
        <v>0.95</v>
      </c>
      <c r="G11" s="154">
        <v>10</v>
      </c>
      <c r="H11" s="157">
        <f>F11/G11</f>
        <v>9.5000000000000001E-2</v>
      </c>
      <c r="I11" s="158">
        <v>0.05</v>
      </c>
      <c r="J11" s="154" t="s">
        <v>14</v>
      </c>
      <c r="K11" s="157" t="s">
        <v>16</v>
      </c>
      <c r="L11" s="150"/>
    </row>
    <row r="12" spans="1:12" s="137" customFormat="1" ht="12" customHeight="1" outlineLevel="3">
      <c r="A12" s="152">
        <v>2005</v>
      </c>
      <c r="B12" s="153" t="s">
        <v>295</v>
      </c>
      <c r="C12" s="154">
        <v>2.8</v>
      </c>
      <c r="D12" s="154">
        <v>1000</v>
      </c>
      <c r="E12" s="155">
        <f t="shared" si="0"/>
        <v>2.8E-3</v>
      </c>
      <c r="F12" s="156">
        <v>0.39100000000000001</v>
      </c>
      <c r="G12" s="154">
        <v>10</v>
      </c>
      <c r="H12" s="157">
        <f t="shared" ref="H12:H13" si="2">F12/G12</f>
        <v>3.9100000000000003E-2</v>
      </c>
      <c r="I12" s="158">
        <v>0.05</v>
      </c>
      <c r="J12" s="154" t="s">
        <v>14</v>
      </c>
      <c r="K12" s="157" t="s">
        <v>17</v>
      </c>
      <c r="L12" s="150"/>
    </row>
    <row r="13" spans="1:12" s="137" customFormat="1" ht="12" customHeight="1" outlineLevel="3">
      <c r="A13" s="152">
        <v>2006</v>
      </c>
      <c r="B13" s="153" t="s">
        <v>296</v>
      </c>
      <c r="C13" s="154">
        <v>15</v>
      </c>
      <c r="D13" s="154">
        <v>1000</v>
      </c>
      <c r="E13" s="155">
        <f t="shared" si="0"/>
        <v>1.4999999999999999E-2</v>
      </c>
      <c r="F13" s="156">
        <v>0.41899999999999998</v>
      </c>
      <c r="G13" s="154">
        <v>10</v>
      </c>
      <c r="H13" s="157">
        <f t="shared" si="2"/>
        <v>4.19E-2</v>
      </c>
      <c r="I13" s="158">
        <v>0.05</v>
      </c>
      <c r="J13" s="154" t="s">
        <v>14</v>
      </c>
      <c r="K13" s="157" t="s">
        <v>17</v>
      </c>
      <c r="L13" s="150"/>
    </row>
    <row r="14" spans="1:12" s="151" customFormat="1" ht="12" customHeight="1" outlineLevel="3">
      <c r="A14" s="152">
        <v>2007</v>
      </c>
      <c r="B14" s="153" t="s">
        <v>297</v>
      </c>
      <c r="C14" s="154">
        <v>27</v>
      </c>
      <c r="D14" s="154">
        <v>1000</v>
      </c>
      <c r="E14" s="155">
        <f t="shared" si="0"/>
        <v>2.7E-2</v>
      </c>
      <c r="F14" s="156">
        <v>0.2</v>
      </c>
      <c r="G14" s="154">
        <v>10</v>
      </c>
      <c r="H14" s="157">
        <f>F14/G14</f>
        <v>0.02</v>
      </c>
      <c r="I14" s="158">
        <v>0.05</v>
      </c>
      <c r="J14" s="154" t="s">
        <v>14</v>
      </c>
      <c r="K14" s="157" t="s">
        <v>17</v>
      </c>
      <c r="L14" s="150"/>
    </row>
    <row r="15" spans="1:12" s="151" customFormat="1" ht="12" customHeight="1" outlineLevel="3">
      <c r="A15" s="152">
        <v>2008</v>
      </c>
      <c r="B15" s="153" t="s">
        <v>252</v>
      </c>
      <c r="C15" s="154">
        <v>7.1</v>
      </c>
      <c r="D15" s="154">
        <v>1000</v>
      </c>
      <c r="E15" s="155">
        <f t="shared" si="0"/>
        <v>7.0999999999999995E-3</v>
      </c>
      <c r="F15" s="156">
        <v>1.9</v>
      </c>
      <c r="G15" s="154">
        <v>50</v>
      </c>
      <c r="H15" s="157">
        <f>F15/G15</f>
        <v>3.7999999999999999E-2</v>
      </c>
      <c r="I15" s="158">
        <v>0.05</v>
      </c>
      <c r="J15" s="154" t="s">
        <v>14</v>
      </c>
      <c r="K15" s="157" t="s">
        <v>16</v>
      </c>
      <c r="L15" s="150"/>
    </row>
    <row r="16" spans="1:12" s="137" customFormat="1" ht="12" customHeight="1" outlineLevel="3">
      <c r="A16" s="152">
        <v>2009</v>
      </c>
      <c r="B16" s="153" t="s">
        <v>251</v>
      </c>
      <c r="C16" s="154">
        <v>4.5999999999999996</v>
      </c>
      <c r="D16" s="154">
        <v>1000</v>
      </c>
      <c r="E16" s="155">
        <f t="shared" si="0"/>
        <v>4.5999999999999999E-3</v>
      </c>
      <c r="F16" s="156">
        <v>0.14000000000000001</v>
      </c>
      <c r="G16" s="154">
        <v>10</v>
      </c>
      <c r="H16" s="157">
        <f>F16/G16</f>
        <v>1.4000000000000002E-2</v>
      </c>
      <c r="I16" s="158">
        <v>0.05</v>
      </c>
      <c r="J16" s="154" t="s">
        <v>14</v>
      </c>
      <c r="K16" s="157" t="s">
        <v>17</v>
      </c>
      <c r="L16" s="159"/>
    </row>
    <row r="17" spans="1:12" s="151" customFormat="1" ht="12" customHeight="1" outlineLevel="3">
      <c r="A17" s="152">
        <v>2010</v>
      </c>
      <c r="B17" s="153" t="s">
        <v>298</v>
      </c>
      <c r="C17" s="154">
        <v>0.56999999999999995</v>
      </c>
      <c r="D17" s="154">
        <v>10000</v>
      </c>
      <c r="E17" s="155">
        <f t="shared" si="0"/>
        <v>5.6999999999999996E-5</v>
      </c>
      <c r="F17" s="156"/>
      <c r="G17" s="154"/>
      <c r="H17" s="157">
        <f t="shared" ref="H17:H23" si="3">E17</f>
        <v>5.6999999999999996E-5</v>
      </c>
      <c r="I17" s="158">
        <v>0.05</v>
      </c>
      <c r="J17" s="154" t="s">
        <v>14</v>
      </c>
      <c r="K17" s="157" t="s">
        <v>17</v>
      </c>
      <c r="L17" s="150"/>
    </row>
    <row r="18" spans="1:12" s="151" customFormat="1" ht="12" customHeight="1" outlineLevel="3">
      <c r="A18" s="152">
        <v>2011</v>
      </c>
      <c r="B18" s="153" t="s">
        <v>250</v>
      </c>
      <c r="C18" s="154">
        <v>18</v>
      </c>
      <c r="D18" s="154">
        <v>1000</v>
      </c>
      <c r="E18" s="155">
        <f t="shared" si="0"/>
        <v>1.7999999999999999E-2</v>
      </c>
      <c r="F18" s="156"/>
      <c r="G18" s="154"/>
      <c r="H18" s="157">
        <f t="shared" si="3"/>
        <v>1.7999999999999999E-2</v>
      </c>
      <c r="I18" s="158">
        <v>0.05</v>
      </c>
      <c r="J18" s="154" t="s">
        <v>14</v>
      </c>
      <c r="K18" s="157" t="s">
        <v>16</v>
      </c>
      <c r="L18" s="150"/>
    </row>
    <row r="19" spans="1:12" s="151" customFormat="1" ht="12" customHeight="1" outlineLevel="3">
      <c r="A19" s="152">
        <v>2012</v>
      </c>
      <c r="B19" s="153" t="s">
        <v>249</v>
      </c>
      <c r="C19" s="154">
        <v>2</v>
      </c>
      <c r="D19" s="154">
        <v>1000</v>
      </c>
      <c r="E19" s="155">
        <f t="shared" si="0"/>
        <v>2E-3</v>
      </c>
      <c r="F19" s="156"/>
      <c r="G19" s="154"/>
      <c r="H19" s="157">
        <f t="shared" si="3"/>
        <v>2E-3</v>
      </c>
      <c r="I19" s="158">
        <v>0.05</v>
      </c>
      <c r="J19" s="154" t="s">
        <v>14</v>
      </c>
      <c r="K19" s="157" t="s">
        <v>16</v>
      </c>
      <c r="L19" s="150"/>
    </row>
    <row r="20" spans="1:12" s="151" customFormat="1" ht="12" customHeight="1" outlineLevel="3">
      <c r="A20" s="152">
        <v>2013</v>
      </c>
      <c r="B20" s="153" t="s">
        <v>248</v>
      </c>
      <c r="C20" s="154">
        <v>0.73</v>
      </c>
      <c r="D20" s="154">
        <v>1000</v>
      </c>
      <c r="E20" s="155">
        <f t="shared" si="0"/>
        <v>7.2999999999999996E-4</v>
      </c>
      <c r="F20" s="156"/>
      <c r="G20" s="154"/>
      <c r="H20" s="157">
        <f t="shared" si="3"/>
        <v>7.2999999999999996E-4</v>
      </c>
      <c r="I20" s="158">
        <v>0.05</v>
      </c>
      <c r="J20" s="154" t="s">
        <v>14</v>
      </c>
      <c r="K20" s="157" t="s">
        <v>16</v>
      </c>
      <c r="L20" s="150"/>
    </row>
    <row r="21" spans="1:12" s="137" customFormat="1" ht="12" customHeight="1" outlineLevel="3">
      <c r="A21" s="152">
        <v>2014</v>
      </c>
      <c r="B21" s="153" t="s">
        <v>247</v>
      </c>
      <c r="C21" s="154">
        <v>100</v>
      </c>
      <c r="D21" s="154">
        <v>1000</v>
      </c>
      <c r="E21" s="155">
        <f t="shared" si="0"/>
        <v>0.1</v>
      </c>
      <c r="F21" s="156"/>
      <c r="G21" s="154"/>
      <c r="H21" s="157">
        <f t="shared" si="3"/>
        <v>0.1</v>
      </c>
      <c r="I21" s="158">
        <v>0.05</v>
      </c>
      <c r="J21" s="154" t="s">
        <v>14</v>
      </c>
      <c r="K21" s="157" t="s">
        <v>16</v>
      </c>
      <c r="L21" s="150"/>
    </row>
    <row r="22" spans="1:12" s="137" customFormat="1" ht="12" customHeight="1" outlineLevel="3">
      <c r="A22" s="152">
        <v>2015</v>
      </c>
      <c r="B22" s="153" t="s">
        <v>246</v>
      </c>
      <c r="C22" s="154">
        <v>6.6</v>
      </c>
      <c r="D22" s="154">
        <v>1000</v>
      </c>
      <c r="E22" s="155">
        <f t="shared" si="0"/>
        <v>6.6E-3</v>
      </c>
      <c r="F22" s="156"/>
      <c r="G22" s="154"/>
      <c r="H22" s="157">
        <f t="shared" si="3"/>
        <v>6.6E-3</v>
      </c>
      <c r="I22" s="158">
        <v>0.05</v>
      </c>
      <c r="J22" s="154" t="s">
        <v>14</v>
      </c>
      <c r="K22" s="157" t="s">
        <v>16</v>
      </c>
      <c r="L22" s="150"/>
    </row>
    <row r="23" spans="1:12" s="137" customFormat="1" ht="12" customHeight="1" outlineLevel="3">
      <c r="A23" s="152">
        <v>2016</v>
      </c>
      <c r="B23" s="153" t="s">
        <v>245</v>
      </c>
      <c r="C23" s="154">
        <v>0.88</v>
      </c>
      <c r="D23" s="154">
        <v>1000</v>
      </c>
      <c r="E23" s="155">
        <f t="shared" si="0"/>
        <v>8.8000000000000003E-4</v>
      </c>
      <c r="F23" s="156"/>
      <c r="G23" s="154"/>
      <c r="H23" s="157">
        <f t="shared" si="3"/>
        <v>8.8000000000000003E-4</v>
      </c>
      <c r="I23" s="158">
        <v>0.05</v>
      </c>
      <c r="J23" s="154" t="s">
        <v>14</v>
      </c>
      <c r="K23" s="157" t="s">
        <v>16</v>
      </c>
      <c r="L23" s="150"/>
    </row>
    <row r="24" spans="1:12" s="137" customFormat="1" ht="12" customHeight="1" outlineLevel="3">
      <c r="A24" s="152">
        <v>2017</v>
      </c>
      <c r="B24" s="153" t="s">
        <v>244</v>
      </c>
      <c r="C24" s="154">
        <v>1.96</v>
      </c>
      <c r="D24" s="154">
        <v>1000</v>
      </c>
      <c r="E24" s="155">
        <f t="shared" si="0"/>
        <v>1.9599999999999999E-3</v>
      </c>
      <c r="F24" s="156"/>
      <c r="G24" s="154"/>
      <c r="H24" s="157">
        <f>E24</f>
        <v>1.9599999999999999E-3</v>
      </c>
      <c r="I24" s="158">
        <v>0.5</v>
      </c>
      <c r="J24" s="154" t="s">
        <v>18</v>
      </c>
      <c r="K24" s="157" t="s">
        <v>16</v>
      </c>
      <c r="L24" s="150"/>
    </row>
    <row r="25" spans="1:12" s="137" customFormat="1" ht="12" customHeight="1" outlineLevel="3">
      <c r="A25" s="225">
        <v>2018</v>
      </c>
      <c r="B25" s="160" t="s">
        <v>299</v>
      </c>
      <c r="C25" s="154">
        <v>10</v>
      </c>
      <c r="D25" s="154">
        <v>1000</v>
      </c>
      <c r="E25" s="155">
        <v>0.01</v>
      </c>
      <c r="F25" s="156"/>
      <c r="G25" s="154"/>
      <c r="H25" s="157">
        <v>0.01</v>
      </c>
      <c r="I25" s="158">
        <v>0.05</v>
      </c>
      <c r="J25" s="154" t="s">
        <v>14</v>
      </c>
      <c r="K25" s="157" t="s">
        <v>16</v>
      </c>
      <c r="L25" s="150"/>
    </row>
    <row r="26" spans="1:12" s="137" customFormat="1" ht="12" customHeight="1" outlineLevel="3">
      <c r="A26" s="225">
        <v>2019</v>
      </c>
      <c r="B26" s="160" t="s">
        <v>300</v>
      </c>
      <c r="C26" s="154">
        <v>6.1</v>
      </c>
      <c r="D26" s="154">
        <v>1000</v>
      </c>
      <c r="E26" s="155">
        <f t="shared" ref="E26:E29" si="4">C26/D26</f>
        <v>6.0999999999999995E-3</v>
      </c>
      <c r="F26" s="156"/>
      <c r="G26" s="154"/>
      <c r="H26" s="157">
        <f>E26</f>
        <v>6.0999999999999995E-3</v>
      </c>
      <c r="I26" s="158">
        <v>0.05</v>
      </c>
      <c r="J26" s="154" t="s">
        <v>14</v>
      </c>
      <c r="K26" s="157" t="s">
        <v>16</v>
      </c>
      <c r="L26" s="150"/>
    </row>
    <row r="27" spans="1:12" s="137" customFormat="1" ht="30" customHeight="1" outlineLevel="3">
      <c r="A27" s="274">
        <v>2020</v>
      </c>
      <c r="B27" s="161" t="s">
        <v>301</v>
      </c>
      <c r="C27" s="154">
        <v>10</v>
      </c>
      <c r="D27" s="154">
        <v>1000</v>
      </c>
      <c r="E27" s="155">
        <f t="shared" si="4"/>
        <v>0.01</v>
      </c>
      <c r="F27" s="156"/>
      <c r="G27" s="154"/>
      <c r="H27" s="157">
        <f>E27</f>
        <v>0.01</v>
      </c>
      <c r="I27" s="158">
        <v>0.05</v>
      </c>
      <c r="J27" s="154" t="s">
        <v>14</v>
      </c>
      <c r="K27" s="157" t="s">
        <v>16</v>
      </c>
      <c r="L27" s="150"/>
    </row>
    <row r="28" spans="1:12" s="151" customFormat="1" ht="12" customHeight="1" outlineLevel="3">
      <c r="A28" s="152">
        <v>2021</v>
      </c>
      <c r="B28" s="153" t="s">
        <v>243</v>
      </c>
      <c r="C28" s="154">
        <v>9</v>
      </c>
      <c r="D28" s="154">
        <v>10000</v>
      </c>
      <c r="E28" s="155">
        <f t="shared" si="4"/>
        <v>8.9999999999999998E-4</v>
      </c>
      <c r="F28" s="156">
        <v>0.25</v>
      </c>
      <c r="G28" s="154">
        <v>50</v>
      </c>
      <c r="H28" s="157">
        <f>F28/G28</f>
        <v>5.0000000000000001E-3</v>
      </c>
      <c r="I28" s="158">
        <v>0.05</v>
      </c>
      <c r="J28" s="154" t="s">
        <v>14</v>
      </c>
      <c r="K28" s="157" t="s">
        <v>15</v>
      </c>
      <c r="L28" s="150"/>
    </row>
    <row r="29" spans="1:12" s="151" customFormat="1" ht="12" customHeight="1" outlineLevel="3">
      <c r="A29" s="152">
        <v>2022</v>
      </c>
      <c r="B29" s="153" t="s">
        <v>242</v>
      </c>
      <c r="C29" s="154">
        <v>0.80649999999999999</v>
      </c>
      <c r="D29" s="154">
        <v>1000</v>
      </c>
      <c r="E29" s="155">
        <f t="shared" si="4"/>
        <v>8.0650000000000003E-4</v>
      </c>
      <c r="F29" s="156">
        <v>0.23</v>
      </c>
      <c r="G29" s="154">
        <v>50</v>
      </c>
      <c r="H29" s="157">
        <f>F29/G29</f>
        <v>4.5999999999999999E-3</v>
      </c>
      <c r="I29" s="158">
        <v>0.05</v>
      </c>
      <c r="J29" s="154" t="s">
        <v>14</v>
      </c>
      <c r="K29" s="157" t="s">
        <v>15</v>
      </c>
      <c r="L29" s="150"/>
    </row>
    <row r="30" spans="1:12" s="137" customFormat="1" ht="12" customHeight="1" outlineLevel="3">
      <c r="A30" s="152">
        <v>2023</v>
      </c>
      <c r="B30" s="153" t="s">
        <v>241</v>
      </c>
      <c r="C30" s="154">
        <v>3.3</v>
      </c>
      <c r="D30" s="154">
        <v>10000</v>
      </c>
      <c r="E30" s="155">
        <f>C30/D30</f>
        <v>3.3E-4</v>
      </c>
      <c r="F30" s="156">
        <v>1.2</v>
      </c>
      <c r="G30" s="154">
        <v>50</v>
      </c>
      <c r="H30" s="157">
        <f>F30/G30</f>
        <v>2.4E-2</v>
      </c>
      <c r="I30" s="158">
        <v>0.05</v>
      </c>
      <c r="J30" s="154" t="s">
        <v>14</v>
      </c>
      <c r="K30" s="157" t="s">
        <v>15</v>
      </c>
      <c r="L30" s="150"/>
    </row>
    <row r="31" spans="1:12" s="151" customFormat="1" ht="12" customHeight="1" outlineLevel="3">
      <c r="A31" s="152">
        <v>2024</v>
      </c>
      <c r="B31" s="153" t="s">
        <v>240</v>
      </c>
      <c r="C31" s="154">
        <v>0.5</v>
      </c>
      <c r="D31" s="154">
        <v>5000</v>
      </c>
      <c r="E31" s="155">
        <f t="shared" si="0"/>
        <v>1E-4</v>
      </c>
      <c r="F31" s="156"/>
      <c r="G31" s="154"/>
      <c r="H31" s="157">
        <f>E31</f>
        <v>1E-4</v>
      </c>
      <c r="I31" s="158">
        <v>0.05</v>
      </c>
      <c r="J31" s="154" t="s">
        <v>14</v>
      </c>
      <c r="K31" s="157" t="s">
        <v>15</v>
      </c>
      <c r="L31" s="150"/>
    </row>
    <row r="32" spans="1:12" s="137" customFormat="1" ht="12" customHeight="1" outlineLevel="3">
      <c r="A32" s="225">
        <v>2025</v>
      </c>
      <c r="B32" s="153" t="s">
        <v>302</v>
      </c>
      <c r="C32" s="154">
        <v>22</v>
      </c>
      <c r="D32" s="154">
        <v>1000</v>
      </c>
      <c r="E32" s="155">
        <f t="shared" si="0"/>
        <v>2.1999999999999999E-2</v>
      </c>
      <c r="F32" s="156">
        <v>10</v>
      </c>
      <c r="G32" s="154">
        <v>100</v>
      </c>
      <c r="H32" s="157">
        <f t="shared" ref="H32" si="5">F32/G32</f>
        <v>0.1</v>
      </c>
      <c r="I32" s="158">
        <v>0.05</v>
      </c>
      <c r="J32" s="154" t="s">
        <v>14</v>
      </c>
      <c r="K32" s="157" t="s">
        <v>17</v>
      </c>
      <c r="L32" s="150"/>
    </row>
    <row r="33" spans="1:12" s="151" customFormat="1" ht="12" customHeight="1" outlineLevel="3">
      <c r="A33" s="152">
        <v>2026</v>
      </c>
      <c r="B33" s="153" t="s">
        <v>19</v>
      </c>
      <c r="C33" s="154">
        <v>56</v>
      </c>
      <c r="D33" s="154">
        <v>10000</v>
      </c>
      <c r="E33" s="155">
        <f t="shared" si="0"/>
        <v>5.5999999999999999E-3</v>
      </c>
      <c r="F33" s="156"/>
      <c r="G33" s="154"/>
      <c r="H33" s="157">
        <f>E33</f>
        <v>5.5999999999999999E-3</v>
      </c>
      <c r="I33" s="158">
        <v>0.05</v>
      </c>
      <c r="J33" s="154" t="s">
        <v>14</v>
      </c>
      <c r="K33" s="157" t="s">
        <v>17</v>
      </c>
      <c r="L33" s="150"/>
    </row>
    <row r="34" spans="1:12" s="151" customFormat="1" ht="12" customHeight="1" outlineLevel="3">
      <c r="A34" s="152">
        <v>2027</v>
      </c>
      <c r="B34" s="153" t="s">
        <v>239</v>
      </c>
      <c r="C34" s="154">
        <v>100</v>
      </c>
      <c r="D34" s="154">
        <v>10000</v>
      </c>
      <c r="E34" s="155">
        <f t="shared" si="0"/>
        <v>0.01</v>
      </c>
      <c r="F34" s="156"/>
      <c r="G34" s="154"/>
      <c r="H34" s="157">
        <f>E34</f>
        <v>0.01</v>
      </c>
      <c r="I34" s="158">
        <v>0.05</v>
      </c>
      <c r="J34" s="154" t="s">
        <v>14</v>
      </c>
      <c r="K34" s="157" t="s">
        <v>16</v>
      </c>
      <c r="L34" s="150"/>
    </row>
    <row r="35" spans="1:12" s="151" customFormat="1" ht="12" customHeight="1" outlineLevel="3">
      <c r="A35" s="152">
        <v>2028</v>
      </c>
      <c r="B35" s="153" t="s">
        <v>303</v>
      </c>
      <c r="C35" s="154">
        <v>8.8000000000000007</v>
      </c>
      <c r="D35" s="154">
        <v>1000</v>
      </c>
      <c r="E35" s="155">
        <f t="shared" si="0"/>
        <v>8.8000000000000005E-3</v>
      </c>
      <c r="F35" s="156">
        <v>5</v>
      </c>
      <c r="G35" s="154">
        <v>100</v>
      </c>
      <c r="H35" s="157">
        <f>F35/G35</f>
        <v>0.05</v>
      </c>
      <c r="I35" s="158">
        <v>0.05</v>
      </c>
      <c r="J35" s="154" t="s">
        <v>14</v>
      </c>
      <c r="K35" s="157" t="s">
        <v>16</v>
      </c>
      <c r="L35" s="150"/>
    </row>
    <row r="36" spans="1:12" s="151" customFormat="1" ht="12" customHeight="1" outlineLevel="3">
      <c r="A36" s="152">
        <v>2029</v>
      </c>
      <c r="B36" s="153" t="s">
        <v>238</v>
      </c>
      <c r="C36" s="154">
        <v>38</v>
      </c>
      <c r="D36" s="154">
        <v>1000</v>
      </c>
      <c r="E36" s="155">
        <f t="shared" si="0"/>
        <v>3.7999999999999999E-2</v>
      </c>
      <c r="F36" s="156"/>
      <c r="G36" s="154"/>
      <c r="H36" s="157">
        <f t="shared" ref="H36:H38" si="6">E36</f>
        <v>3.7999999999999999E-2</v>
      </c>
      <c r="I36" s="158">
        <v>0.05</v>
      </c>
      <c r="J36" s="154" t="s">
        <v>14</v>
      </c>
      <c r="K36" s="157" t="s">
        <v>15</v>
      </c>
      <c r="L36" s="150"/>
    </row>
    <row r="37" spans="1:12" s="151" customFormat="1" ht="12" customHeight="1" outlineLevel="3">
      <c r="A37" s="143">
        <v>2030</v>
      </c>
      <c r="B37" s="144" t="s">
        <v>304</v>
      </c>
      <c r="C37" s="149">
        <v>0.1</v>
      </c>
      <c r="D37" s="145">
        <v>1000</v>
      </c>
      <c r="E37" s="146">
        <f t="shared" si="0"/>
        <v>1E-4</v>
      </c>
      <c r="F37" s="147">
        <v>0.32</v>
      </c>
      <c r="G37" s="145">
        <v>100</v>
      </c>
      <c r="H37" s="148">
        <f>F37/G37</f>
        <v>3.2000000000000002E-3</v>
      </c>
      <c r="I37" s="149">
        <v>0.5</v>
      </c>
      <c r="J37" s="145" t="s">
        <v>18</v>
      </c>
      <c r="K37" s="148" t="s">
        <v>16</v>
      </c>
      <c r="L37" s="150"/>
    </row>
    <row r="38" spans="1:12" s="151" customFormat="1" ht="12" customHeight="1" outlineLevel="3">
      <c r="A38" s="152">
        <v>2031</v>
      </c>
      <c r="B38" s="153" t="s">
        <v>237</v>
      </c>
      <c r="C38" s="158">
        <v>238</v>
      </c>
      <c r="D38" s="154">
        <v>1000</v>
      </c>
      <c r="E38" s="155">
        <f t="shared" si="0"/>
        <v>0.23799999999999999</v>
      </c>
      <c r="F38" s="156"/>
      <c r="G38" s="154"/>
      <c r="H38" s="157">
        <f t="shared" si="6"/>
        <v>0.23799999999999999</v>
      </c>
      <c r="I38" s="158">
        <v>0.05</v>
      </c>
      <c r="J38" s="154" t="s">
        <v>14</v>
      </c>
      <c r="K38" s="157" t="s">
        <v>17</v>
      </c>
      <c r="L38" s="150"/>
    </row>
    <row r="39" spans="1:12" s="151" customFormat="1" ht="12" customHeight="1" outlineLevel="3" thickBot="1">
      <c r="A39" s="162">
        <v>2032</v>
      </c>
      <c r="B39" s="163" t="s">
        <v>236</v>
      </c>
      <c r="C39" s="164">
        <v>25.1</v>
      </c>
      <c r="D39" s="165">
        <v>1000</v>
      </c>
      <c r="E39" s="166">
        <f>C39/D39</f>
        <v>2.5100000000000001E-2</v>
      </c>
      <c r="F39" s="167">
        <v>12.5</v>
      </c>
      <c r="G39" s="165">
        <v>50</v>
      </c>
      <c r="H39" s="168">
        <f>F39/G39</f>
        <v>0.25</v>
      </c>
      <c r="I39" s="164">
        <v>0.05</v>
      </c>
      <c r="J39" s="165" t="s">
        <v>14</v>
      </c>
      <c r="K39" s="168" t="s">
        <v>17</v>
      </c>
      <c r="L39" s="150"/>
    </row>
    <row r="40" spans="1:12" ht="12" customHeight="1" outlineLevel="3" thickBot="1">
      <c r="A40" s="169"/>
      <c r="B40" s="170"/>
      <c r="C40" s="171"/>
      <c r="D40" s="171"/>
      <c r="E40" s="171"/>
      <c r="F40" s="171"/>
      <c r="G40" s="171"/>
      <c r="H40" s="171"/>
      <c r="I40" s="171"/>
      <c r="J40" s="171"/>
      <c r="L40" s="150"/>
    </row>
    <row r="41" spans="1:12" ht="17.149999999999999" customHeight="1" outlineLevel="3" thickBot="1">
      <c r="A41" s="172"/>
      <c r="B41" s="139" t="s">
        <v>20</v>
      </c>
      <c r="C41" s="140"/>
      <c r="D41" s="140"/>
      <c r="E41" s="140"/>
      <c r="F41" s="140"/>
      <c r="G41" s="140"/>
      <c r="H41" s="140"/>
      <c r="I41" s="140"/>
      <c r="J41" s="140"/>
      <c r="K41" s="141"/>
      <c r="L41" s="150"/>
    </row>
    <row r="42" spans="1:12" s="137" customFormat="1" ht="12" customHeight="1" outlineLevel="3">
      <c r="A42" s="275">
        <v>2101</v>
      </c>
      <c r="B42" s="173"/>
      <c r="C42" s="147"/>
      <c r="D42" s="145"/>
      <c r="E42" s="148"/>
      <c r="F42" s="149"/>
      <c r="G42" s="145"/>
      <c r="H42" s="174"/>
      <c r="I42" s="147"/>
      <c r="J42" s="145"/>
      <c r="K42" s="148"/>
      <c r="L42" s="175"/>
    </row>
    <row r="43" spans="1:12" s="137" customFormat="1" ht="12" customHeight="1" outlineLevel="3">
      <c r="A43" s="268">
        <v>2102</v>
      </c>
      <c r="B43" s="173"/>
      <c r="C43" s="147"/>
      <c r="D43" s="145"/>
      <c r="E43" s="148"/>
      <c r="F43" s="158"/>
      <c r="G43" s="154"/>
      <c r="H43" s="176"/>
      <c r="I43" s="156"/>
      <c r="J43" s="154"/>
      <c r="K43" s="157"/>
      <c r="L43" s="175"/>
    </row>
    <row r="44" spans="1:12" s="137" customFormat="1" ht="12" customHeight="1" outlineLevel="3">
      <c r="A44" s="268">
        <v>2103</v>
      </c>
      <c r="B44" s="173"/>
      <c r="C44" s="177"/>
      <c r="D44" s="178"/>
      <c r="E44" s="174"/>
      <c r="F44" s="158"/>
      <c r="G44" s="154"/>
      <c r="H44" s="176"/>
      <c r="I44" s="147"/>
      <c r="J44" s="145"/>
      <c r="K44" s="148"/>
      <c r="L44" s="175"/>
    </row>
    <row r="45" spans="1:12" s="137" customFormat="1" ht="12" customHeight="1" outlineLevel="3">
      <c r="A45" s="268">
        <v>2104</v>
      </c>
      <c r="B45" s="179"/>
      <c r="C45" s="156"/>
      <c r="D45" s="154"/>
      <c r="E45" s="157"/>
      <c r="F45" s="158"/>
      <c r="G45" s="154"/>
      <c r="H45" s="176"/>
      <c r="I45" s="156"/>
      <c r="J45" s="154"/>
      <c r="K45" s="157"/>
      <c r="L45" s="180"/>
    </row>
    <row r="46" spans="1:12" s="137" customFormat="1" ht="12" customHeight="1" outlineLevel="3">
      <c r="A46" s="268">
        <v>2105</v>
      </c>
      <c r="B46" s="179"/>
      <c r="C46" s="156"/>
      <c r="D46" s="154"/>
      <c r="E46" s="157"/>
      <c r="F46" s="156"/>
      <c r="G46" s="154"/>
      <c r="H46" s="157"/>
      <c r="I46" s="156"/>
      <c r="J46" s="154"/>
      <c r="K46" s="157"/>
      <c r="L46" s="180"/>
    </row>
    <row r="47" spans="1:12" s="137" customFormat="1" ht="12" customHeight="1" outlineLevel="3">
      <c r="A47" s="268">
        <v>2106</v>
      </c>
      <c r="B47" s="179"/>
      <c r="C47" s="147"/>
      <c r="D47" s="145"/>
      <c r="E47" s="148"/>
      <c r="F47" s="156"/>
      <c r="G47" s="154"/>
      <c r="H47" s="157"/>
      <c r="I47" s="156"/>
      <c r="J47" s="154"/>
      <c r="K47" s="157"/>
      <c r="L47" s="180"/>
    </row>
    <row r="48" spans="1:12" s="151" customFormat="1" ht="12" customHeight="1" outlineLevel="3">
      <c r="A48" s="268">
        <v>2107</v>
      </c>
      <c r="B48" s="179" t="s">
        <v>311</v>
      </c>
      <c r="C48" s="156">
        <v>37.299999999999997</v>
      </c>
      <c r="D48" s="154">
        <v>5000</v>
      </c>
      <c r="E48" s="157">
        <f t="shared" ref="E48:E56" si="7">C48/D48</f>
        <v>7.4599999999999996E-3</v>
      </c>
      <c r="F48" s="156">
        <v>1.5</v>
      </c>
      <c r="G48" s="154">
        <v>10</v>
      </c>
      <c r="H48" s="157">
        <f>F48/G48</f>
        <v>0.15</v>
      </c>
      <c r="I48" s="156">
        <v>0.05</v>
      </c>
      <c r="J48" s="154" t="s">
        <v>14</v>
      </c>
      <c r="K48" s="157" t="s">
        <v>16</v>
      </c>
      <c r="L48" s="180"/>
    </row>
    <row r="49" spans="1:12" s="137" customFormat="1" ht="12" customHeight="1" outlineLevel="3">
      <c r="A49" s="268">
        <v>2108</v>
      </c>
      <c r="B49" s="179" t="s">
        <v>312</v>
      </c>
      <c r="C49" s="156">
        <v>5</v>
      </c>
      <c r="D49" s="154">
        <v>1000</v>
      </c>
      <c r="E49" s="157">
        <f t="shared" si="7"/>
        <v>5.0000000000000001E-3</v>
      </c>
      <c r="F49" s="156">
        <v>1.5</v>
      </c>
      <c r="G49" s="154">
        <v>10</v>
      </c>
      <c r="H49" s="157">
        <v>0.15</v>
      </c>
      <c r="I49" s="156">
        <v>0.05</v>
      </c>
      <c r="J49" s="154" t="s">
        <v>14</v>
      </c>
      <c r="K49" s="157" t="s">
        <v>17</v>
      </c>
      <c r="L49" s="180"/>
    </row>
    <row r="50" spans="1:12" ht="12" customHeight="1" outlineLevel="3">
      <c r="A50" s="268">
        <v>2109</v>
      </c>
      <c r="B50" s="179"/>
      <c r="C50" s="156"/>
      <c r="D50" s="154"/>
      <c r="E50" s="157"/>
      <c r="F50" s="156"/>
      <c r="G50" s="154"/>
      <c r="H50" s="157"/>
      <c r="I50" s="156"/>
      <c r="J50" s="154"/>
      <c r="K50" s="157"/>
    </row>
    <row r="51" spans="1:12" ht="12" customHeight="1" outlineLevel="3">
      <c r="A51" s="268">
        <v>2110</v>
      </c>
      <c r="B51" s="179"/>
      <c r="C51" s="156"/>
      <c r="D51" s="154"/>
      <c r="E51" s="157"/>
      <c r="F51" s="156"/>
      <c r="G51" s="154"/>
      <c r="H51" s="157"/>
      <c r="I51" s="156"/>
      <c r="J51" s="154"/>
      <c r="K51" s="157"/>
    </row>
    <row r="52" spans="1:12" ht="12" customHeight="1" outlineLevel="3">
      <c r="A52" s="268">
        <v>2111</v>
      </c>
      <c r="B52" s="179"/>
      <c r="C52" s="156"/>
      <c r="D52" s="154"/>
      <c r="E52" s="157"/>
      <c r="F52" s="156"/>
      <c r="G52" s="154"/>
      <c r="H52" s="157"/>
      <c r="I52" s="156"/>
      <c r="J52" s="154"/>
      <c r="K52" s="157"/>
    </row>
    <row r="53" spans="1:12" s="151" customFormat="1" ht="12" customHeight="1" outlineLevel="3">
      <c r="A53" s="268">
        <v>2112</v>
      </c>
      <c r="B53" s="179" t="s">
        <v>316</v>
      </c>
      <c r="C53" s="156">
        <v>0.23</v>
      </c>
      <c r="D53" s="154">
        <v>1000</v>
      </c>
      <c r="E53" s="157">
        <f t="shared" si="7"/>
        <v>2.3000000000000001E-4</v>
      </c>
      <c r="F53" s="156">
        <v>0.18</v>
      </c>
      <c r="G53" s="154">
        <v>100</v>
      </c>
      <c r="H53" s="157">
        <f t="shared" ref="H53:H56" si="8">F53/G53</f>
        <v>1.8E-3</v>
      </c>
      <c r="I53" s="156">
        <v>0.05</v>
      </c>
      <c r="J53" s="154" t="s">
        <v>14</v>
      </c>
      <c r="K53" s="157" t="s">
        <v>16</v>
      </c>
      <c r="L53" s="181"/>
    </row>
    <row r="54" spans="1:12" s="137" customFormat="1" ht="12" customHeight="1" outlineLevel="3">
      <c r="A54" s="268">
        <v>2113</v>
      </c>
      <c r="B54" s="179" t="s">
        <v>317</v>
      </c>
      <c r="C54" s="156">
        <v>1</v>
      </c>
      <c r="D54" s="154">
        <v>1000</v>
      </c>
      <c r="E54" s="157">
        <f t="shared" si="7"/>
        <v>1E-3</v>
      </c>
      <c r="F54" s="156">
        <v>0.74</v>
      </c>
      <c r="G54" s="154">
        <v>10</v>
      </c>
      <c r="H54" s="157">
        <f t="shared" si="8"/>
        <v>7.3999999999999996E-2</v>
      </c>
      <c r="I54" s="156">
        <v>0.05</v>
      </c>
      <c r="J54" s="154" t="s">
        <v>14</v>
      </c>
      <c r="K54" s="157" t="s">
        <v>16</v>
      </c>
      <c r="L54" s="180"/>
    </row>
    <row r="55" spans="1:12" s="137" customFormat="1" ht="12" customHeight="1" outlineLevel="3">
      <c r="A55" s="268">
        <v>2114</v>
      </c>
      <c r="B55" s="179" t="s">
        <v>318</v>
      </c>
      <c r="C55" s="156">
        <v>1</v>
      </c>
      <c r="D55" s="154">
        <v>1000</v>
      </c>
      <c r="E55" s="157">
        <f t="shared" si="7"/>
        <v>1E-3</v>
      </c>
      <c r="F55" s="156">
        <v>0.6</v>
      </c>
      <c r="G55" s="154">
        <v>10</v>
      </c>
      <c r="H55" s="157">
        <f t="shared" si="8"/>
        <v>0.06</v>
      </c>
      <c r="I55" s="156">
        <v>0.05</v>
      </c>
      <c r="J55" s="154" t="s">
        <v>14</v>
      </c>
      <c r="K55" s="157" t="s">
        <v>16</v>
      </c>
      <c r="L55" s="180"/>
    </row>
    <row r="56" spans="1:12" s="137" customFormat="1" ht="12" customHeight="1" outlineLevel="3">
      <c r="A56" s="268">
        <v>2115</v>
      </c>
      <c r="B56" s="179" t="s">
        <v>319</v>
      </c>
      <c r="C56" s="156">
        <v>1</v>
      </c>
      <c r="D56" s="154">
        <v>1000</v>
      </c>
      <c r="E56" s="157">
        <f t="shared" si="7"/>
        <v>1E-3</v>
      </c>
      <c r="F56" s="156">
        <v>2.5</v>
      </c>
      <c r="G56" s="154">
        <v>10</v>
      </c>
      <c r="H56" s="157">
        <f t="shared" si="8"/>
        <v>0.25</v>
      </c>
      <c r="I56" s="156">
        <v>0.05</v>
      </c>
      <c r="J56" s="154" t="s">
        <v>14</v>
      </c>
      <c r="K56" s="157" t="s">
        <v>16</v>
      </c>
      <c r="L56" s="180"/>
    </row>
    <row r="57" spans="1:12" s="137" customFormat="1" ht="12" customHeight="1" outlineLevel="3">
      <c r="A57" s="268">
        <v>2116</v>
      </c>
      <c r="B57" s="179"/>
      <c r="C57" s="156"/>
      <c r="D57" s="154"/>
      <c r="E57" s="157"/>
      <c r="F57" s="156"/>
      <c r="G57" s="154"/>
      <c r="H57" s="157"/>
      <c r="I57" s="156"/>
      <c r="J57" s="154"/>
      <c r="K57" s="157"/>
      <c r="L57" s="180"/>
    </row>
    <row r="58" spans="1:12" s="137" customFormat="1" ht="12" customHeight="1" outlineLevel="3">
      <c r="A58" s="268">
        <v>2117</v>
      </c>
      <c r="B58" s="179"/>
      <c r="C58" s="156"/>
      <c r="D58" s="154"/>
      <c r="E58" s="157"/>
      <c r="F58" s="156"/>
      <c r="G58" s="154"/>
      <c r="H58" s="157"/>
      <c r="I58" s="156"/>
      <c r="J58" s="154"/>
      <c r="K58" s="157"/>
      <c r="L58" s="180"/>
    </row>
    <row r="59" spans="1:12" s="137" customFormat="1" ht="12" customHeight="1" outlineLevel="3">
      <c r="A59" s="276">
        <v>2118</v>
      </c>
      <c r="B59" s="179"/>
      <c r="C59" s="156"/>
      <c r="D59" s="154"/>
      <c r="E59" s="157"/>
      <c r="F59" s="156"/>
      <c r="G59" s="154"/>
      <c r="H59" s="157"/>
      <c r="I59" s="156"/>
      <c r="J59" s="154"/>
      <c r="K59" s="157"/>
      <c r="L59" s="180"/>
    </row>
    <row r="60" spans="1:12" s="137" customFormat="1" ht="12" customHeight="1" outlineLevel="3">
      <c r="A60" s="276">
        <v>2119</v>
      </c>
      <c r="B60" s="179"/>
      <c r="C60" s="156"/>
      <c r="D60" s="154"/>
      <c r="E60" s="157"/>
      <c r="F60" s="156"/>
      <c r="G60" s="154"/>
      <c r="H60" s="157"/>
      <c r="I60" s="156"/>
      <c r="J60" s="154"/>
      <c r="K60" s="157"/>
      <c r="L60" s="180"/>
    </row>
    <row r="61" spans="1:12" s="151" customFormat="1" ht="12" customHeight="1" outlineLevel="3">
      <c r="A61" s="268">
        <v>2120</v>
      </c>
      <c r="B61" s="179"/>
      <c r="C61" s="156"/>
      <c r="D61" s="154"/>
      <c r="E61" s="157"/>
      <c r="F61" s="156"/>
      <c r="G61" s="154"/>
      <c r="H61" s="157"/>
      <c r="I61" s="156"/>
      <c r="J61" s="154"/>
      <c r="K61" s="157"/>
      <c r="L61" s="180"/>
    </row>
    <row r="62" spans="1:12" s="137" customFormat="1" ht="12" customHeight="1" outlineLevel="3">
      <c r="A62" s="268">
        <v>2121</v>
      </c>
      <c r="B62" s="179"/>
      <c r="C62" s="156"/>
      <c r="D62" s="154"/>
      <c r="E62" s="157"/>
      <c r="F62" s="156"/>
      <c r="G62" s="154"/>
      <c r="H62" s="157"/>
      <c r="I62" s="156"/>
      <c r="J62" s="154"/>
      <c r="K62" s="157"/>
      <c r="L62" s="180"/>
    </row>
    <row r="63" spans="1:12" s="137" customFormat="1" ht="12" customHeight="1" outlineLevel="3">
      <c r="A63" s="268">
        <v>2122</v>
      </c>
      <c r="B63" s="179"/>
      <c r="C63" s="156"/>
      <c r="D63" s="154"/>
      <c r="E63" s="157"/>
      <c r="F63" s="156"/>
      <c r="G63" s="154"/>
      <c r="H63" s="157"/>
      <c r="I63" s="156"/>
      <c r="J63" s="154"/>
      <c r="K63" s="157"/>
      <c r="L63" s="180"/>
    </row>
    <row r="64" spans="1:12" s="137" customFormat="1" ht="12" customHeight="1" outlineLevel="3">
      <c r="A64" s="268">
        <v>2123</v>
      </c>
      <c r="B64" s="179"/>
      <c r="C64" s="156"/>
      <c r="D64" s="154"/>
      <c r="E64" s="157"/>
      <c r="F64" s="156"/>
      <c r="G64" s="154"/>
      <c r="H64" s="157"/>
      <c r="I64" s="156"/>
      <c r="J64" s="154"/>
      <c r="K64" s="157"/>
      <c r="L64" s="180"/>
    </row>
    <row r="65" spans="1:12" s="151" customFormat="1" ht="12" customHeight="1" outlineLevel="3">
      <c r="A65" s="268">
        <v>2124</v>
      </c>
      <c r="B65" s="179"/>
      <c r="C65" s="156"/>
      <c r="D65" s="154"/>
      <c r="E65" s="157"/>
      <c r="F65" s="156"/>
      <c r="G65" s="154"/>
      <c r="H65" s="157"/>
      <c r="I65" s="156"/>
      <c r="J65" s="154"/>
      <c r="K65" s="157"/>
      <c r="L65" s="180"/>
    </row>
    <row r="66" spans="1:12" s="137" customFormat="1" ht="12" customHeight="1" outlineLevel="3">
      <c r="A66" s="268">
        <v>2125</v>
      </c>
      <c r="B66" s="179"/>
      <c r="C66" s="156"/>
      <c r="D66" s="154"/>
      <c r="E66" s="157"/>
      <c r="F66" s="156"/>
      <c r="G66" s="154"/>
      <c r="H66" s="157"/>
      <c r="I66" s="156"/>
      <c r="J66" s="154"/>
      <c r="K66" s="157"/>
      <c r="L66" s="180"/>
    </row>
    <row r="67" spans="1:12" s="137" customFormat="1" ht="12" customHeight="1" outlineLevel="3">
      <c r="A67" s="268">
        <v>2126</v>
      </c>
      <c r="B67" s="179"/>
      <c r="C67" s="156"/>
      <c r="D67" s="154"/>
      <c r="E67" s="157"/>
      <c r="F67" s="156"/>
      <c r="G67" s="154"/>
      <c r="H67" s="157"/>
      <c r="I67" s="156"/>
      <c r="J67" s="154"/>
      <c r="K67" s="157"/>
      <c r="L67" s="180"/>
    </row>
    <row r="68" spans="1:12" s="137" customFormat="1" ht="12" customHeight="1" outlineLevel="3">
      <c r="A68" s="268">
        <v>2127</v>
      </c>
      <c r="B68" s="179"/>
      <c r="C68" s="156"/>
      <c r="D68" s="154"/>
      <c r="E68" s="157"/>
      <c r="F68" s="156"/>
      <c r="G68" s="154"/>
      <c r="H68" s="157"/>
      <c r="I68" s="156"/>
      <c r="J68" s="154"/>
      <c r="K68" s="157"/>
      <c r="L68" s="180"/>
    </row>
    <row r="69" spans="1:12" s="137" customFormat="1" ht="12" customHeight="1" outlineLevel="3">
      <c r="A69" s="268">
        <v>2128</v>
      </c>
      <c r="B69" s="179"/>
      <c r="C69" s="156"/>
      <c r="D69" s="154"/>
      <c r="E69" s="157"/>
      <c r="F69" s="156"/>
      <c r="G69" s="154"/>
      <c r="H69" s="157"/>
      <c r="I69" s="156"/>
      <c r="J69" s="154"/>
      <c r="K69" s="157"/>
      <c r="L69" s="180"/>
    </row>
    <row r="70" spans="1:12" s="151" customFormat="1" ht="12" customHeight="1" outlineLevel="3">
      <c r="A70" s="268">
        <v>2129</v>
      </c>
      <c r="B70" s="179"/>
      <c r="C70" s="156"/>
      <c r="D70" s="154"/>
      <c r="E70" s="157"/>
      <c r="F70" s="156"/>
      <c r="G70" s="154"/>
      <c r="H70" s="157"/>
      <c r="I70" s="156"/>
      <c r="J70" s="154"/>
      <c r="K70" s="157"/>
      <c r="L70" s="180"/>
    </row>
    <row r="71" spans="1:12" s="151" customFormat="1" ht="12" customHeight="1" outlineLevel="3">
      <c r="A71" s="268">
        <v>2130</v>
      </c>
      <c r="B71" s="179" t="s">
        <v>235</v>
      </c>
      <c r="C71" s="156">
        <v>0.78</v>
      </c>
      <c r="D71" s="154">
        <v>1000</v>
      </c>
      <c r="E71" s="157">
        <f t="shared" ref="E71:E85" si="9">C71/D71</f>
        <v>7.7999999999999999E-4</v>
      </c>
      <c r="F71" s="156">
        <v>0.36</v>
      </c>
      <c r="G71" s="154">
        <v>100</v>
      </c>
      <c r="H71" s="157">
        <f t="shared" ref="H71:H72" si="10">F71/G71</f>
        <v>3.5999999999999999E-3</v>
      </c>
      <c r="I71" s="156">
        <v>0.05</v>
      </c>
      <c r="J71" s="154" t="s">
        <v>14</v>
      </c>
      <c r="K71" s="183" t="s">
        <v>16</v>
      </c>
      <c r="L71" s="180"/>
    </row>
    <row r="72" spans="1:12" s="151" customFormat="1" ht="12" customHeight="1" outlineLevel="3">
      <c r="A72" s="268">
        <v>2131</v>
      </c>
      <c r="B72" s="179" t="s">
        <v>333</v>
      </c>
      <c r="C72" s="156">
        <v>3.2</v>
      </c>
      <c r="D72" s="154">
        <v>5000</v>
      </c>
      <c r="E72" s="157">
        <f t="shared" si="9"/>
        <v>6.4000000000000005E-4</v>
      </c>
      <c r="F72" s="156">
        <v>1</v>
      </c>
      <c r="G72" s="154">
        <v>100</v>
      </c>
      <c r="H72" s="157">
        <f t="shared" si="10"/>
        <v>0.01</v>
      </c>
      <c r="I72" s="156">
        <v>0.05</v>
      </c>
      <c r="J72" s="154" t="s">
        <v>14</v>
      </c>
      <c r="K72" s="157" t="s">
        <v>16</v>
      </c>
      <c r="L72" s="180"/>
    </row>
    <row r="73" spans="1:12" s="137" customFormat="1" ht="12" customHeight="1" outlineLevel="3">
      <c r="A73" s="268">
        <v>2132</v>
      </c>
      <c r="B73" s="179" t="s">
        <v>234</v>
      </c>
      <c r="C73" s="156">
        <v>10</v>
      </c>
      <c r="D73" s="154">
        <v>1000</v>
      </c>
      <c r="E73" s="157">
        <f t="shared" si="9"/>
        <v>0.01</v>
      </c>
      <c r="F73" s="156"/>
      <c r="G73" s="154"/>
      <c r="H73" s="157">
        <f>E73</f>
        <v>0.01</v>
      </c>
      <c r="I73" s="156">
        <v>0.05</v>
      </c>
      <c r="J73" s="154" t="s">
        <v>14</v>
      </c>
      <c r="K73" s="157" t="s">
        <v>17</v>
      </c>
      <c r="L73" s="180"/>
    </row>
    <row r="74" spans="1:12" s="137" customFormat="1" ht="12" customHeight="1" outlineLevel="3">
      <c r="A74" s="268">
        <v>2133</v>
      </c>
      <c r="B74" s="179" t="s">
        <v>233</v>
      </c>
      <c r="C74" s="156">
        <v>10</v>
      </c>
      <c r="D74" s="154">
        <v>1000</v>
      </c>
      <c r="E74" s="157">
        <f t="shared" si="9"/>
        <v>0.01</v>
      </c>
      <c r="F74" s="156">
        <v>6.25</v>
      </c>
      <c r="G74" s="154">
        <v>50</v>
      </c>
      <c r="H74" s="157">
        <v>0.125</v>
      </c>
      <c r="I74" s="156">
        <v>0.05</v>
      </c>
      <c r="J74" s="154" t="s">
        <v>14</v>
      </c>
      <c r="K74" s="157" t="s">
        <v>17</v>
      </c>
      <c r="L74" s="180"/>
    </row>
    <row r="75" spans="1:12" s="137" customFormat="1" ht="12" customHeight="1" outlineLevel="3">
      <c r="A75" s="184">
        <v>2134</v>
      </c>
      <c r="B75" s="179" t="s">
        <v>334</v>
      </c>
      <c r="C75" s="156">
        <v>28</v>
      </c>
      <c r="D75" s="154">
        <v>1000</v>
      </c>
      <c r="E75" s="157">
        <f t="shared" si="9"/>
        <v>2.8000000000000001E-2</v>
      </c>
      <c r="F75" s="156">
        <v>1.75</v>
      </c>
      <c r="G75" s="154">
        <v>10</v>
      </c>
      <c r="H75" s="157">
        <f t="shared" ref="H75:H76" si="11">F75/G75</f>
        <v>0.17499999999999999</v>
      </c>
      <c r="I75" s="156">
        <v>0.05</v>
      </c>
      <c r="J75" s="154" t="s">
        <v>14</v>
      </c>
      <c r="K75" s="157" t="s">
        <v>17</v>
      </c>
      <c r="L75" s="180"/>
    </row>
    <row r="76" spans="1:12" s="151" customFormat="1" ht="12" customHeight="1" outlineLevel="3">
      <c r="A76" s="268">
        <v>2135</v>
      </c>
      <c r="B76" s="179" t="s">
        <v>232</v>
      </c>
      <c r="C76" s="156">
        <v>480</v>
      </c>
      <c r="D76" s="154">
        <v>1000</v>
      </c>
      <c r="E76" s="157">
        <f t="shared" si="9"/>
        <v>0.48</v>
      </c>
      <c r="F76" s="156">
        <v>100</v>
      </c>
      <c r="G76" s="154">
        <v>100</v>
      </c>
      <c r="H76" s="157">
        <f t="shared" si="11"/>
        <v>1</v>
      </c>
      <c r="I76" s="156">
        <v>0.05</v>
      </c>
      <c r="J76" s="154" t="s">
        <v>14</v>
      </c>
      <c r="K76" s="157" t="s">
        <v>15</v>
      </c>
      <c r="L76" s="180"/>
    </row>
    <row r="77" spans="1:12" s="151" customFormat="1" ht="12" customHeight="1" outlineLevel="3">
      <c r="A77" s="268">
        <v>2136</v>
      </c>
      <c r="B77" s="179" t="s">
        <v>335</v>
      </c>
      <c r="C77" s="156">
        <v>8.6999999999999993</v>
      </c>
      <c r="D77" s="154">
        <v>1000</v>
      </c>
      <c r="E77" s="157">
        <f t="shared" si="9"/>
        <v>8.6999999999999994E-3</v>
      </c>
      <c r="F77" s="156">
        <v>1.75</v>
      </c>
      <c r="G77" s="154">
        <v>10</v>
      </c>
      <c r="H77" s="157">
        <f>F77/G77</f>
        <v>0.17499999999999999</v>
      </c>
      <c r="I77" s="156">
        <v>0.05</v>
      </c>
      <c r="J77" s="154" t="s">
        <v>14</v>
      </c>
      <c r="K77" s="157" t="s">
        <v>17</v>
      </c>
      <c r="L77" s="180"/>
    </row>
    <row r="78" spans="1:12" s="151" customFormat="1" ht="12" customHeight="1" outlineLevel="3">
      <c r="A78" s="268">
        <v>2137</v>
      </c>
      <c r="B78" s="179" t="s">
        <v>336</v>
      </c>
      <c r="C78" s="156"/>
      <c r="D78" s="154"/>
      <c r="E78" s="157">
        <f>H78</f>
        <v>0.17499999999999999</v>
      </c>
      <c r="F78" s="156">
        <v>1.75</v>
      </c>
      <c r="G78" s="154">
        <v>10</v>
      </c>
      <c r="H78" s="157">
        <f>F78/G78</f>
        <v>0.17499999999999999</v>
      </c>
      <c r="I78" s="156">
        <v>0.05</v>
      </c>
      <c r="J78" s="154" t="s">
        <v>14</v>
      </c>
      <c r="K78" s="157" t="s">
        <v>16</v>
      </c>
      <c r="L78" s="180"/>
    </row>
    <row r="79" spans="1:12" s="137" customFormat="1" ht="12" customHeight="1" outlineLevel="3">
      <c r="A79" s="268">
        <v>2138</v>
      </c>
      <c r="B79" s="179" t="s">
        <v>231</v>
      </c>
      <c r="C79" s="156">
        <v>9.5</v>
      </c>
      <c r="D79" s="154">
        <v>1000</v>
      </c>
      <c r="E79" s="157">
        <f t="shared" ref="E79" si="12">C79/D79</f>
        <v>9.4999999999999998E-3</v>
      </c>
      <c r="F79" s="156">
        <v>7.0000000000000007E-2</v>
      </c>
      <c r="G79" s="154">
        <v>10</v>
      </c>
      <c r="H79" s="157">
        <f>F79/G79</f>
        <v>7.000000000000001E-3</v>
      </c>
      <c r="I79" s="156">
        <v>0.05</v>
      </c>
      <c r="J79" s="154" t="s">
        <v>14</v>
      </c>
      <c r="K79" s="157" t="s">
        <v>17</v>
      </c>
      <c r="L79" s="180"/>
    </row>
    <row r="80" spans="1:12" s="137" customFormat="1" ht="12" customHeight="1" outlineLevel="3">
      <c r="A80" s="268">
        <v>2139</v>
      </c>
      <c r="B80" s="179" t="s">
        <v>230</v>
      </c>
      <c r="C80" s="156">
        <v>17</v>
      </c>
      <c r="D80" s="154">
        <v>10000</v>
      </c>
      <c r="E80" s="157">
        <f t="shared" si="9"/>
        <v>1.6999999999999999E-3</v>
      </c>
      <c r="F80" s="156"/>
      <c r="G80" s="154"/>
      <c r="H80" s="157">
        <f>E80</f>
        <v>1.6999999999999999E-3</v>
      </c>
      <c r="I80" s="156">
        <v>0.05</v>
      </c>
      <c r="J80" s="154" t="s">
        <v>14</v>
      </c>
      <c r="K80" s="157" t="s">
        <v>17</v>
      </c>
      <c r="L80" s="180"/>
    </row>
    <row r="81" spans="1:12" s="137" customFormat="1" ht="12" customHeight="1" outlineLevel="3">
      <c r="A81" s="268">
        <v>2140</v>
      </c>
      <c r="B81" s="179" t="s">
        <v>229</v>
      </c>
      <c r="C81" s="156">
        <v>2</v>
      </c>
      <c r="D81" s="154">
        <v>1000</v>
      </c>
      <c r="E81" s="157">
        <f t="shared" si="9"/>
        <v>2E-3</v>
      </c>
      <c r="F81" s="156">
        <v>7.0000000000000007E-2</v>
      </c>
      <c r="G81" s="154">
        <v>10</v>
      </c>
      <c r="H81" s="157">
        <f>F81/G81</f>
        <v>7.000000000000001E-3</v>
      </c>
      <c r="I81" s="156">
        <v>0.05</v>
      </c>
      <c r="J81" s="154" t="s">
        <v>14</v>
      </c>
      <c r="K81" s="157" t="s">
        <v>17</v>
      </c>
      <c r="L81" s="180"/>
    </row>
    <row r="82" spans="1:12" ht="12" customHeight="1" outlineLevel="3">
      <c r="A82" s="268">
        <v>2141</v>
      </c>
      <c r="B82" s="153" t="s">
        <v>21</v>
      </c>
      <c r="C82" s="158">
        <v>7</v>
      </c>
      <c r="D82" s="154">
        <v>1000</v>
      </c>
      <c r="E82" s="157">
        <f t="shared" si="9"/>
        <v>7.0000000000000001E-3</v>
      </c>
      <c r="F82" s="156"/>
      <c r="G82" s="154"/>
      <c r="H82" s="157">
        <f>E82</f>
        <v>7.0000000000000001E-3</v>
      </c>
      <c r="I82" s="156">
        <v>0.05</v>
      </c>
      <c r="J82" s="154" t="s">
        <v>14</v>
      </c>
      <c r="K82" s="157" t="s">
        <v>17</v>
      </c>
      <c r="L82" s="180"/>
    </row>
    <row r="83" spans="1:12" ht="12" customHeight="1" outlineLevel="3">
      <c r="A83" s="268">
        <v>2142</v>
      </c>
      <c r="B83" s="153" t="s">
        <v>337</v>
      </c>
      <c r="C83" s="158">
        <v>6.4</v>
      </c>
      <c r="D83" s="154">
        <v>5000</v>
      </c>
      <c r="E83" s="155">
        <f t="shared" si="9"/>
        <v>1.2800000000000001E-3</v>
      </c>
      <c r="F83" s="156"/>
      <c r="G83" s="154"/>
      <c r="H83" s="155">
        <f>E83</f>
        <v>1.2800000000000001E-3</v>
      </c>
      <c r="I83" s="156">
        <v>0.05</v>
      </c>
      <c r="J83" s="154" t="s">
        <v>14</v>
      </c>
      <c r="K83" s="157" t="s">
        <v>16</v>
      </c>
      <c r="L83" s="185"/>
    </row>
    <row r="84" spans="1:12" ht="12" customHeight="1" outlineLevel="3">
      <c r="A84" s="268">
        <v>2143</v>
      </c>
      <c r="B84" s="153" t="s">
        <v>228</v>
      </c>
      <c r="C84" s="158">
        <v>0.1</v>
      </c>
      <c r="D84" s="154">
        <v>5000</v>
      </c>
      <c r="E84" s="155">
        <f t="shared" si="9"/>
        <v>2.0000000000000002E-5</v>
      </c>
      <c r="F84" s="156">
        <v>1.0699999999999999E-2</v>
      </c>
      <c r="G84" s="154">
        <v>50</v>
      </c>
      <c r="H84" s="155">
        <v>2.14E-4</v>
      </c>
      <c r="I84" s="156">
        <v>0.05</v>
      </c>
      <c r="J84" s="154" t="s">
        <v>14</v>
      </c>
      <c r="K84" s="157" t="s">
        <v>16</v>
      </c>
      <c r="L84" s="185"/>
    </row>
    <row r="85" spans="1:12" ht="12" customHeight="1" outlineLevel="3">
      <c r="A85" s="268">
        <v>2144</v>
      </c>
      <c r="B85" s="153" t="s">
        <v>338</v>
      </c>
      <c r="C85" s="158">
        <v>0.42</v>
      </c>
      <c r="D85" s="154">
        <v>5000</v>
      </c>
      <c r="E85" s="155">
        <f t="shared" si="9"/>
        <v>8.3999999999999995E-5</v>
      </c>
      <c r="F85" s="156">
        <v>1.0699999999999999E-2</v>
      </c>
      <c r="G85" s="154">
        <v>50</v>
      </c>
      <c r="H85" s="155">
        <f>F85/G85</f>
        <v>2.14E-4</v>
      </c>
      <c r="I85" s="156">
        <v>0.05</v>
      </c>
      <c r="J85" s="154" t="s">
        <v>14</v>
      </c>
      <c r="K85" s="157" t="s">
        <v>16</v>
      </c>
      <c r="L85" s="185"/>
    </row>
    <row r="86" spans="1:12" ht="12" customHeight="1" outlineLevel="3">
      <c r="A86" s="268">
        <v>2145</v>
      </c>
      <c r="B86" s="153"/>
      <c r="C86" s="158"/>
      <c r="D86" s="154"/>
      <c r="E86" s="155"/>
      <c r="F86" s="156"/>
      <c r="G86" s="154"/>
      <c r="H86" s="155"/>
      <c r="I86" s="156"/>
      <c r="J86" s="154"/>
      <c r="K86" s="157"/>
      <c r="L86" s="185"/>
    </row>
    <row r="87" spans="1:12" ht="12" customHeight="1" outlineLevel="3">
      <c r="A87" s="268">
        <v>2146</v>
      </c>
      <c r="B87" s="153" t="s">
        <v>227</v>
      </c>
      <c r="C87" s="158">
        <v>3.6</v>
      </c>
      <c r="D87" s="154">
        <v>1000</v>
      </c>
      <c r="E87" s="155">
        <f t="shared" ref="E87:E90" si="13">C87/D87</f>
        <v>3.5999999999999999E-3</v>
      </c>
      <c r="F87" s="156"/>
      <c r="G87" s="154"/>
      <c r="H87" s="155">
        <f>E87</f>
        <v>3.5999999999999999E-3</v>
      </c>
      <c r="I87" s="156">
        <v>0.5</v>
      </c>
      <c r="J87" s="154" t="s">
        <v>18</v>
      </c>
      <c r="K87" s="157" t="s">
        <v>16</v>
      </c>
      <c r="L87" s="185"/>
    </row>
    <row r="88" spans="1:12" ht="12" customHeight="1" outlineLevel="3">
      <c r="A88" s="268">
        <v>2147</v>
      </c>
      <c r="B88" s="153" t="s">
        <v>340</v>
      </c>
      <c r="C88" s="158">
        <f>(0.295+0.41)/2</f>
        <v>0.35249999999999998</v>
      </c>
      <c r="D88" s="154">
        <v>10000</v>
      </c>
      <c r="E88" s="155">
        <f t="shared" si="13"/>
        <v>3.5249999999999996E-5</v>
      </c>
      <c r="F88" s="156">
        <v>4.4000000000000003E-3</v>
      </c>
      <c r="G88" s="154">
        <v>50</v>
      </c>
      <c r="H88" s="155">
        <f>F88/G88</f>
        <v>8.8000000000000011E-5</v>
      </c>
      <c r="I88" s="156">
        <v>0.05</v>
      </c>
      <c r="J88" s="154" t="s">
        <v>14</v>
      </c>
      <c r="K88" s="157" t="s">
        <v>16</v>
      </c>
      <c r="L88" s="185"/>
    </row>
    <row r="89" spans="1:12" ht="12" customHeight="1" outlineLevel="3">
      <c r="A89" s="268">
        <v>2148</v>
      </c>
      <c r="B89" s="153" t="s">
        <v>341</v>
      </c>
      <c r="C89" s="158">
        <v>0.01</v>
      </c>
      <c r="D89" s="154">
        <v>1000</v>
      </c>
      <c r="E89" s="155">
        <f t="shared" si="13"/>
        <v>1.0000000000000001E-5</v>
      </c>
      <c r="F89" s="156"/>
      <c r="G89" s="154"/>
      <c r="H89" s="155">
        <f>E89</f>
        <v>1.0000000000000001E-5</v>
      </c>
      <c r="I89" s="156">
        <v>0.05</v>
      </c>
      <c r="J89" s="154" t="s">
        <v>14</v>
      </c>
      <c r="K89" s="157" t="s">
        <v>16</v>
      </c>
      <c r="L89" s="185"/>
    </row>
    <row r="90" spans="1:12" ht="12" customHeight="1" outlineLevel="3">
      <c r="A90" s="268">
        <v>2149</v>
      </c>
      <c r="B90" s="153" t="s">
        <v>342</v>
      </c>
      <c r="C90" s="158">
        <v>1</v>
      </c>
      <c r="D90" s="154">
        <v>10000</v>
      </c>
      <c r="E90" s="155">
        <f t="shared" si="13"/>
        <v>1E-4</v>
      </c>
      <c r="F90" s="156"/>
      <c r="G90" s="154"/>
      <c r="H90" s="155">
        <f>E90</f>
        <v>1E-4</v>
      </c>
      <c r="I90" s="156">
        <v>0.5</v>
      </c>
      <c r="J90" s="154" t="s">
        <v>18</v>
      </c>
      <c r="K90" s="157" t="s">
        <v>16</v>
      </c>
      <c r="L90" s="185"/>
    </row>
    <row r="91" spans="1:12" ht="12" customHeight="1" outlineLevel="3">
      <c r="A91" s="160">
        <v>2150</v>
      </c>
      <c r="B91" s="153" t="s">
        <v>226</v>
      </c>
      <c r="C91" s="186">
        <v>100</v>
      </c>
      <c r="D91" s="187">
        <v>1000</v>
      </c>
      <c r="E91" s="188">
        <f>C91/D91</f>
        <v>0.1</v>
      </c>
      <c r="F91" s="156">
        <v>100</v>
      </c>
      <c r="G91" s="154">
        <v>50</v>
      </c>
      <c r="H91" s="188">
        <f>F91/G91</f>
        <v>2</v>
      </c>
      <c r="I91" s="189">
        <v>0.5</v>
      </c>
      <c r="J91" s="190" t="s">
        <v>18</v>
      </c>
      <c r="K91" s="191" t="s">
        <v>16</v>
      </c>
      <c r="L91" s="185"/>
    </row>
    <row r="92" spans="1:12" ht="12" customHeight="1" outlineLevel="3">
      <c r="A92" s="160">
        <v>2151</v>
      </c>
      <c r="B92" s="153" t="s">
        <v>225</v>
      </c>
      <c r="C92" s="186">
        <v>100</v>
      </c>
      <c r="D92" s="187">
        <v>1000</v>
      </c>
      <c r="E92" s="188">
        <f>C92/D92</f>
        <v>0.1</v>
      </c>
      <c r="F92" s="156"/>
      <c r="G92" s="154"/>
      <c r="H92" s="188">
        <f>E92</f>
        <v>0.1</v>
      </c>
      <c r="I92" s="189">
        <v>0.5</v>
      </c>
      <c r="J92" s="190" t="s">
        <v>18</v>
      </c>
      <c r="K92" s="191" t="s">
        <v>16</v>
      </c>
      <c r="L92" s="185"/>
    </row>
    <row r="93" spans="1:12" s="169" customFormat="1" ht="12" customHeight="1">
      <c r="A93" s="160">
        <v>2152</v>
      </c>
      <c r="B93" s="153" t="s">
        <v>224</v>
      </c>
      <c r="C93" s="158">
        <v>39</v>
      </c>
      <c r="D93" s="154">
        <v>1000</v>
      </c>
      <c r="E93" s="155">
        <f t="shared" ref="E93:E104" si="14">C93/D93</f>
        <v>3.9E-2</v>
      </c>
      <c r="F93" s="156">
        <v>3.2</v>
      </c>
      <c r="G93" s="154">
        <v>50</v>
      </c>
      <c r="H93" s="155">
        <f>+F93/G93</f>
        <v>6.4000000000000001E-2</v>
      </c>
      <c r="I93" s="156">
        <v>0.05</v>
      </c>
      <c r="J93" s="154" t="s">
        <v>14</v>
      </c>
      <c r="K93" s="157" t="s">
        <v>17</v>
      </c>
      <c r="L93" s="185"/>
    </row>
    <row r="94" spans="1:12" s="169" customFormat="1" ht="12" customHeight="1">
      <c r="A94" s="160">
        <v>2153</v>
      </c>
      <c r="B94" s="153" t="s">
        <v>223</v>
      </c>
      <c r="C94" s="158">
        <v>100</v>
      </c>
      <c r="D94" s="154">
        <v>1000</v>
      </c>
      <c r="E94" s="155">
        <f t="shared" si="14"/>
        <v>0.1</v>
      </c>
      <c r="F94" s="156">
        <v>100</v>
      </c>
      <c r="G94" s="154">
        <v>50</v>
      </c>
      <c r="H94" s="155">
        <f>+F94/G94</f>
        <v>2</v>
      </c>
      <c r="I94" s="156">
        <v>0.05</v>
      </c>
      <c r="J94" s="154" t="s">
        <v>14</v>
      </c>
      <c r="K94" s="157" t="s">
        <v>16</v>
      </c>
      <c r="L94" s="185"/>
    </row>
    <row r="95" spans="1:12" s="169" customFormat="1" ht="12" customHeight="1">
      <c r="A95" s="160">
        <v>2154</v>
      </c>
      <c r="B95" s="153" t="s">
        <v>343</v>
      </c>
      <c r="C95" s="158">
        <v>12.1</v>
      </c>
      <c r="D95" s="154">
        <v>1000</v>
      </c>
      <c r="E95" s="155">
        <f t="shared" si="14"/>
        <v>1.21E-2</v>
      </c>
      <c r="F95" s="156">
        <v>0.254</v>
      </c>
      <c r="G95" s="154">
        <v>10</v>
      </c>
      <c r="H95" s="155">
        <f>+F95/G95</f>
        <v>2.5399999999999999E-2</v>
      </c>
      <c r="I95" s="156">
        <v>0.05</v>
      </c>
      <c r="J95" s="154" t="s">
        <v>14</v>
      </c>
      <c r="K95" s="157" t="s">
        <v>17</v>
      </c>
      <c r="L95" s="185"/>
    </row>
    <row r="96" spans="1:12" ht="12" customHeight="1" outlineLevel="3">
      <c r="A96" s="268">
        <v>2155</v>
      </c>
      <c r="B96" s="179" t="s">
        <v>305</v>
      </c>
      <c r="C96" s="156">
        <v>5</v>
      </c>
      <c r="D96" s="154">
        <v>1000</v>
      </c>
      <c r="E96" s="157">
        <f t="shared" si="14"/>
        <v>5.0000000000000001E-3</v>
      </c>
      <c r="F96" s="158">
        <v>1.5</v>
      </c>
      <c r="G96" s="154">
        <v>10</v>
      </c>
      <c r="H96" s="157">
        <f>F96/G96</f>
        <v>0.15</v>
      </c>
      <c r="I96" s="156">
        <v>0.05</v>
      </c>
      <c r="J96" s="154" t="s">
        <v>14</v>
      </c>
      <c r="K96" s="157" t="s">
        <v>17</v>
      </c>
      <c r="L96" s="150"/>
    </row>
    <row r="97" spans="1:12" s="169" customFormat="1" ht="17.149999999999999" customHeight="1" outlineLevel="3">
      <c r="A97" s="268">
        <v>2156</v>
      </c>
      <c r="B97" s="173" t="s">
        <v>306</v>
      </c>
      <c r="C97" s="147">
        <v>5</v>
      </c>
      <c r="D97" s="145">
        <v>1000</v>
      </c>
      <c r="E97" s="148">
        <f t="shared" si="14"/>
        <v>5.0000000000000001E-3</v>
      </c>
      <c r="F97" s="158">
        <v>1.5</v>
      </c>
      <c r="G97" s="154">
        <v>10</v>
      </c>
      <c r="H97" s="176">
        <f t="shared" ref="H97:H98" si="15">F97/G97</f>
        <v>0.15</v>
      </c>
      <c r="I97" s="156">
        <v>0.05</v>
      </c>
      <c r="J97" s="154" t="s">
        <v>14</v>
      </c>
      <c r="K97" s="157" t="s">
        <v>17</v>
      </c>
      <c r="L97" s="150"/>
    </row>
    <row r="98" spans="1:12" s="169" customFormat="1" ht="12" customHeight="1" outlineLevel="3">
      <c r="A98" s="268">
        <v>2157</v>
      </c>
      <c r="B98" s="173" t="s">
        <v>307</v>
      </c>
      <c r="C98" s="177">
        <v>50</v>
      </c>
      <c r="D98" s="178">
        <v>1000</v>
      </c>
      <c r="E98" s="174">
        <f t="shared" si="14"/>
        <v>0.05</v>
      </c>
      <c r="F98" s="158">
        <v>25</v>
      </c>
      <c r="G98" s="154">
        <v>10</v>
      </c>
      <c r="H98" s="176">
        <f t="shared" si="15"/>
        <v>2.5</v>
      </c>
      <c r="I98" s="147">
        <v>0.05</v>
      </c>
      <c r="J98" s="145" t="s">
        <v>14</v>
      </c>
      <c r="K98" s="148" t="s">
        <v>17</v>
      </c>
      <c r="L98" s="180"/>
    </row>
    <row r="99" spans="1:12" s="169" customFormat="1" ht="12" customHeight="1" outlineLevel="4">
      <c r="A99" s="268">
        <v>2158</v>
      </c>
      <c r="B99" s="179" t="s">
        <v>308</v>
      </c>
      <c r="C99" s="156">
        <v>5</v>
      </c>
      <c r="D99" s="154">
        <v>1000</v>
      </c>
      <c r="E99" s="157">
        <f t="shared" si="14"/>
        <v>5.0000000000000001E-3</v>
      </c>
      <c r="F99" s="158">
        <v>1.5</v>
      </c>
      <c r="G99" s="154">
        <v>10</v>
      </c>
      <c r="H99" s="176">
        <f>F99/G99</f>
        <v>0.15</v>
      </c>
      <c r="I99" s="156">
        <v>0.05</v>
      </c>
      <c r="J99" s="154" t="s">
        <v>14</v>
      </c>
      <c r="K99" s="157" t="s">
        <v>16</v>
      </c>
      <c r="L99" s="213"/>
    </row>
    <row r="100" spans="1:12" s="137" customFormat="1" ht="12" customHeight="1" outlineLevel="3">
      <c r="A100" s="268">
        <v>2159</v>
      </c>
      <c r="B100" s="179" t="s">
        <v>309</v>
      </c>
      <c r="C100" s="156">
        <v>5</v>
      </c>
      <c r="D100" s="154">
        <v>1000</v>
      </c>
      <c r="E100" s="157">
        <f t="shared" si="14"/>
        <v>5.0000000000000001E-3</v>
      </c>
      <c r="F100" s="156">
        <v>1.5</v>
      </c>
      <c r="G100" s="154">
        <v>10</v>
      </c>
      <c r="H100" s="157">
        <v>0.15</v>
      </c>
      <c r="I100" s="156">
        <v>0.05</v>
      </c>
      <c r="J100" s="154" t="s">
        <v>14</v>
      </c>
      <c r="K100" s="157" t="s">
        <v>16</v>
      </c>
      <c r="L100" s="150"/>
    </row>
    <row r="101" spans="1:12" s="151" customFormat="1" ht="12" customHeight="1" outlineLevel="4">
      <c r="A101" s="268">
        <v>2160</v>
      </c>
      <c r="B101" s="179" t="s">
        <v>310</v>
      </c>
      <c r="C101" s="147">
        <v>50</v>
      </c>
      <c r="D101" s="145">
        <v>1000</v>
      </c>
      <c r="E101" s="148">
        <f t="shared" si="14"/>
        <v>0.05</v>
      </c>
      <c r="F101" s="156">
        <v>25</v>
      </c>
      <c r="G101" s="154">
        <v>10</v>
      </c>
      <c r="H101" s="157">
        <v>2.5</v>
      </c>
      <c r="I101" s="156">
        <v>0.05</v>
      </c>
      <c r="J101" s="154" t="s">
        <v>14</v>
      </c>
      <c r="K101" s="157" t="s">
        <v>16</v>
      </c>
      <c r="L101" s="150"/>
    </row>
    <row r="102" spans="1:12" s="151" customFormat="1" ht="12" customHeight="1" outlineLevel="4">
      <c r="A102" s="268">
        <v>2161</v>
      </c>
      <c r="B102" s="179" t="s">
        <v>313</v>
      </c>
      <c r="C102" s="156">
        <v>0.43</v>
      </c>
      <c r="D102" s="154">
        <v>1000</v>
      </c>
      <c r="E102" s="157">
        <f t="shared" si="14"/>
        <v>4.2999999999999999E-4</v>
      </c>
      <c r="F102" s="156">
        <v>0.28999999999999998</v>
      </c>
      <c r="G102" s="154">
        <v>10</v>
      </c>
      <c r="H102" s="157">
        <f t="shared" ref="H102:H117" si="16">F102/G102</f>
        <v>2.8999999999999998E-2</v>
      </c>
      <c r="I102" s="156">
        <v>0.05</v>
      </c>
      <c r="J102" s="154" t="s">
        <v>14</v>
      </c>
      <c r="K102" s="157" t="s">
        <v>17</v>
      </c>
      <c r="L102" s="150"/>
    </row>
    <row r="103" spans="1:12" s="151" customFormat="1" ht="12" customHeight="1" outlineLevel="4">
      <c r="A103" s="268">
        <v>2162</v>
      </c>
      <c r="B103" s="179" t="s">
        <v>314</v>
      </c>
      <c r="C103" s="156">
        <v>0.43</v>
      </c>
      <c r="D103" s="154">
        <v>1000</v>
      </c>
      <c r="E103" s="157">
        <f t="shared" si="14"/>
        <v>4.2999999999999999E-4</v>
      </c>
      <c r="F103" s="156">
        <v>0.37</v>
      </c>
      <c r="G103" s="154">
        <v>10</v>
      </c>
      <c r="H103" s="157">
        <f t="shared" si="16"/>
        <v>3.6999999999999998E-2</v>
      </c>
      <c r="I103" s="156">
        <v>0.05</v>
      </c>
      <c r="J103" s="154" t="s">
        <v>14</v>
      </c>
      <c r="K103" s="157" t="s">
        <v>17</v>
      </c>
      <c r="L103" s="150"/>
    </row>
    <row r="104" spans="1:12" s="151" customFormat="1" ht="12" customHeight="1" outlineLevel="4">
      <c r="A104" s="268">
        <v>2163</v>
      </c>
      <c r="B104" s="179" t="s">
        <v>315</v>
      </c>
      <c r="C104" s="156">
        <v>0.4</v>
      </c>
      <c r="D104" s="154">
        <v>1000</v>
      </c>
      <c r="E104" s="157">
        <f t="shared" si="14"/>
        <v>4.0000000000000002E-4</v>
      </c>
      <c r="F104" s="156">
        <v>0.27</v>
      </c>
      <c r="G104" s="154">
        <v>10</v>
      </c>
      <c r="H104" s="157">
        <f t="shared" si="16"/>
        <v>2.7000000000000003E-2</v>
      </c>
      <c r="I104" s="156">
        <v>0.05</v>
      </c>
      <c r="J104" s="154" t="s">
        <v>14</v>
      </c>
      <c r="K104" s="157" t="s">
        <v>17</v>
      </c>
      <c r="L104" s="150"/>
    </row>
    <row r="105" spans="1:12" ht="12" customHeight="1" outlineLevel="3">
      <c r="A105" s="268">
        <v>2164</v>
      </c>
      <c r="B105" s="179" t="s">
        <v>368</v>
      </c>
      <c r="C105" s="156"/>
      <c r="D105" s="154"/>
      <c r="E105" s="157">
        <f>H105</f>
        <v>0.01</v>
      </c>
      <c r="F105" s="156">
        <v>0.1</v>
      </c>
      <c r="G105" s="154">
        <v>10</v>
      </c>
      <c r="H105" s="157">
        <f t="shared" si="16"/>
        <v>0.01</v>
      </c>
      <c r="I105" s="156">
        <v>0.05</v>
      </c>
      <c r="J105" s="154" t="s">
        <v>14</v>
      </c>
      <c r="K105" s="157" t="s">
        <v>17</v>
      </c>
      <c r="L105" s="150"/>
    </row>
    <row r="106" spans="1:12" s="169" customFormat="1" ht="17.149999999999999" customHeight="1" outlineLevel="3">
      <c r="A106" s="268">
        <v>2165</v>
      </c>
      <c r="B106" s="179" t="s">
        <v>320</v>
      </c>
      <c r="C106" s="156">
        <v>0.4</v>
      </c>
      <c r="D106" s="154">
        <v>1000</v>
      </c>
      <c r="E106" s="157">
        <f t="shared" ref="E106:E113" si="17">C106/D106</f>
        <v>4.0000000000000002E-4</v>
      </c>
      <c r="F106" s="156">
        <v>0.12</v>
      </c>
      <c r="G106" s="154">
        <v>10</v>
      </c>
      <c r="H106" s="157">
        <f t="shared" si="16"/>
        <v>1.2E-2</v>
      </c>
      <c r="I106" s="156">
        <v>0.05</v>
      </c>
      <c r="J106" s="154" t="s">
        <v>14</v>
      </c>
      <c r="K106" s="157" t="s">
        <v>17</v>
      </c>
      <c r="L106" s="150"/>
    </row>
    <row r="107" spans="1:12" s="169" customFormat="1" ht="12" customHeight="1" outlineLevel="3">
      <c r="A107" s="276">
        <v>2166</v>
      </c>
      <c r="B107" s="179" t="s">
        <v>321</v>
      </c>
      <c r="C107" s="156">
        <v>0.7</v>
      </c>
      <c r="D107" s="154">
        <v>1000</v>
      </c>
      <c r="E107" s="157">
        <f t="shared" si="17"/>
        <v>6.9999999999999999E-4</v>
      </c>
      <c r="F107" s="156">
        <v>4.8600000000000003</v>
      </c>
      <c r="G107" s="154">
        <v>10</v>
      </c>
      <c r="H107" s="157">
        <f t="shared" si="16"/>
        <v>0.48600000000000004</v>
      </c>
      <c r="I107" s="156">
        <v>0.05</v>
      </c>
      <c r="J107" s="154" t="s">
        <v>14</v>
      </c>
      <c r="K107" s="157" t="s">
        <v>17</v>
      </c>
      <c r="L107" s="219"/>
    </row>
    <row r="108" spans="1:12" s="169" customFormat="1" ht="12" customHeight="1" outlineLevel="3">
      <c r="A108" s="276">
        <v>2167</v>
      </c>
      <c r="B108" s="179" t="s">
        <v>322</v>
      </c>
      <c r="C108" s="156">
        <v>13</v>
      </c>
      <c r="D108" s="154">
        <v>1000</v>
      </c>
      <c r="E108" s="157">
        <f t="shared" si="17"/>
        <v>1.2999999999999999E-2</v>
      </c>
      <c r="F108" s="156">
        <v>4.8600000000000003</v>
      </c>
      <c r="G108" s="154">
        <v>10</v>
      </c>
      <c r="H108" s="157">
        <f t="shared" si="16"/>
        <v>0.48600000000000004</v>
      </c>
      <c r="I108" s="156">
        <v>0.05</v>
      </c>
      <c r="J108" s="154" t="s">
        <v>14</v>
      </c>
      <c r="K108" s="157" t="s">
        <v>151</v>
      </c>
      <c r="L108" s="219"/>
    </row>
    <row r="109" spans="1:12" ht="12" customHeight="1" outlineLevel="4">
      <c r="A109" s="268">
        <v>2168</v>
      </c>
      <c r="B109" s="179" t="s">
        <v>323</v>
      </c>
      <c r="C109" s="156">
        <v>130</v>
      </c>
      <c r="D109" s="154">
        <v>1000</v>
      </c>
      <c r="E109" s="157">
        <f t="shared" si="17"/>
        <v>0.13</v>
      </c>
      <c r="F109" s="156">
        <v>56</v>
      </c>
      <c r="G109" s="154">
        <v>10</v>
      </c>
      <c r="H109" s="157">
        <f t="shared" si="16"/>
        <v>5.6</v>
      </c>
      <c r="I109" s="156">
        <v>0.05</v>
      </c>
      <c r="J109" s="154" t="s">
        <v>14</v>
      </c>
      <c r="K109" s="157" t="s">
        <v>16</v>
      </c>
      <c r="L109" s="150"/>
    </row>
    <row r="110" spans="1:12" ht="12" customHeight="1" outlineLevel="4">
      <c r="A110" s="268">
        <v>2170</v>
      </c>
      <c r="B110" s="179" t="s">
        <v>324</v>
      </c>
      <c r="C110" s="156">
        <v>0.3</v>
      </c>
      <c r="D110" s="154">
        <v>1000</v>
      </c>
      <c r="E110" s="157">
        <f t="shared" si="17"/>
        <v>2.9999999999999997E-4</v>
      </c>
      <c r="F110" s="156">
        <v>0.47</v>
      </c>
      <c r="G110" s="154">
        <v>10</v>
      </c>
      <c r="H110" s="157">
        <f t="shared" si="16"/>
        <v>4.7E-2</v>
      </c>
      <c r="I110" s="156">
        <v>0.05</v>
      </c>
      <c r="J110" s="154" t="s">
        <v>14</v>
      </c>
      <c r="K110" s="157" t="s">
        <v>17</v>
      </c>
      <c r="L110" s="150"/>
    </row>
    <row r="111" spans="1:12" s="169" customFormat="1" ht="12" customHeight="1" outlineLevel="3">
      <c r="A111" s="268">
        <v>2171</v>
      </c>
      <c r="B111" s="179" t="s">
        <v>325</v>
      </c>
      <c r="C111" s="156">
        <v>1</v>
      </c>
      <c r="D111" s="154">
        <v>1000</v>
      </c>
      <c r="E111" s="157">
        <f t="shared" si="17"/>
        <v>1E-3</v>
      </c>
      <c r="F111" s="156">
        <v>0.2</v>
      </c>
      <c r="G111" s="154">
        <v>10</v>
      </c>
      <c r="H111" s="157">
        <f t="shared" si="16"/>
        <v>0.02</v>
      </c>
      <c r="I111" s="156">
        <v>0.05</v>
      </c>
      <c r="J111" s="154" t="s">
        <v>14</v>
      </c>
      <c r="K111" s="157" t="s">
        <v>16</v>
      </c>
      <c r="L111" s="150"/>
    </row>
    <row r="112" spans="1:12" s="169" customFormat="1" ht="12" customHeight="1" outlineLevel="3">
      <c r="A112" s="268">
        <v>2172</v>
      </c>
      <c r="B112" s="179" t="s">
        <v>326</v>
      </c>
      <c r="C112" s="156">
        <v>1</v>
      </c>
      <c r="D112" s="154">
        <v>1000</v>
      </c>
      <c r="E112" s="157">
        <f t="shared" si="17"/>
        <v>1E-3</v>
      </c>
      <c r="F112" s="156">
        <v>0.39</v>
      </c>
      <c r="G112" s="154">
        <v>10</v>
      </c>
      <c r="H112" s="157">
        <f t="shared" si="16"/>
        <v>3.9E-2</v>
      </c>
      <c r="I112" s="156">
        <v>0.05</v>
      </c>
      <c r="J112" s="154" t="s">
        <v>14</v>
      </c>
      <c r="K112" s="157" t="s">
        <v>17</v>
      </c>
      <c r="L112" s="150"/>
    </row>
    <row r="113" spans="1:12" s="169" customFormat="1" ht="17.149999999999999" customHeight="1">
      <c r="A113" s="268">
        <v>2173</v>
      </c>
      <c r="B113" s="179" t="s">
        <v>327</v>
      </c>
      <c r="C113" s="156">
        <v>1</v>
      </c>
      <c r="D113" s="154">
        <v>1000</v>
      </c>
      <c r="E113" s="157">
        <f t="shared" si="17"/>
        <v>1E-3</v>
      </c>
      <c r="F113" s="156">
        <v>1.52</v>
      </c>
      <c r="G113" s="154">
        <v>10</v>
      </c>
      <c r="H113" s="157">
        <f t="shared" si="16"/>
        <v>0.152</v>
      </c>
      <c r="I113" s="156">
        <v>0.05</v>
      </c>
      <c r="J113" s="154" t="s">
        <v>14</v>
      </c>
      <c r="K113" s="157" t="s">
        <v>16</v>
      </c>
      <c r="L113" s="150"/>
    </row>
    <row r="114" spans="1:12" s="169" customFormat="1" ht="12" customHeight="1">
      <c r="A114" s="268">
        <v>2174</v>
      </c>
      <c r="B114" s="179" t="s">
        <v>328</v>
      </c>
      <c r="C114" s="156"/>
      <c r="D114" s="154"/>
      <c r="E114" s="157">
        <f>H114</f>
        <v>5.4000000000000003E-3</v>
      </c>
      <c r="F114" s="156">
        <v>5.3999999999999999E-2</v>
      </c>
      <c r="G114" s="154">
        <v>10</v>
      </c>
      <c r="H114" s="157">
        <f t="shared" si="16"/>
        <v>5.4000000000000003E-3</v>
      </c>
      <c r="I114" s="156">
        <v>0.05</v>
      </c>
      <c r="J114" s="154" t="s">
        <v>14</v>
      </c>
      <c r="K114" s="157" t="s">
        <v>16</v>
      </c>
      <c r="L114" s="219"/>
    </row>
    <row r="115" spans="1:12" s="169" customFormat="1" ht="12" customHeight="1">
      <c r="A115" s="268">
        <v>2175</v>
      </c>
      <c r="B115" s="179" t="s">
        <v>329</v>
      </c>
      <c r="C115" s="156">
        <v>3.2</v>
      </c>
      <c r="D115" s="154">
        <v>1000</v>
      </c>
      <c r="E115" s="157">
        <f>C115/D115</f>
        <v>3.2000000000000002E-3</v>
      </c>
      <c r="F115" s="156">
        <v>8.2000000000000003E-2</v>
      </c>
      <c r="G115" s="154">
        <v>10</v>
      </c>
      <c r="H115" s="157">
        <f t="shared" si="16"/>
        <v>8.2000000000000007E-3</v>
      </c>
      <c r="I115" s="156">
        <v>0.05</v>
      </c>
      <c r="J115" s="154" t="s">
        <v>14</v>
      </c>
      <c r="K115" s="157" t="s">
        <v>17</v>
      </c>
      <c r="L115" s="180"/>
    </row>
    <row r="116" spans="1:12" s="169" customFormat="1" ht="12" customHeight="1">
      <c r="A116" s="268">
        <v>2176</v>
      </c>
      <c r="B116" s="179" t="s">
        <v>330</v>
      </c>
      <c r="C116" s="156">
        <v>0.72</v>
      </c>
      <c r="D116" s="154">
        <v>1000</v>
      </c>
      <c r="E116" s="157">
        <f>C116/D116</f>
        <v>7.1999999999999994E-4</v>
      </c>
      <c r="F116" s="156">
        <v>0.11</v>
      </c>
      <c r="G116" s="154">
        <v>10</v>
      </c>
      <c r="H116" s="157">
        <f t="shared" si="16"/>
        <v>1.0999999999999999E-2</v>
      </c>
      <c r="I116" s="156">
        <v>0.05</v>
      </c>
      <c r="J116" s="154" t="s">
        <v>14</v>
      </c>
      <c r="K116" s="157" t="s">
        <v>17</v>
      </c>
      <c r="L116" s="180"/>
    </row>
    <row r="117" spans="1:12" s="169" customFormat="1" ht="12" customHeight="1">
      <c r="A117" s="268">
        <v>2177</v>
      </c>
      <c r="B117" s="179" t="s">
        <v>331</v>
      </c>
      <c r="C117" s="156">
        <v>4.0999999999999996</v>
      </c>
      <c r="D117" s="154">
        <v>1000</v>
      </c>
      <c r="E117" s="157">
        <f>C117/D117</f>
        <v>4.0999999999999995E-3</v>
      </c>
      <c r="F117" s="156">
        <v>28.6</v>
      </c>
      <c r="G117" s="154">
        <v>10</v>
      </c>
      <c r="H117" s="157">
        <f t="shared" si="16"/>
        <v>2.8600000000000003</v>
      </c>
      <c r="I117" s="156">
        <v>0.05</v>
      </c>
      <c r="J117" s="154" t="s">
        <v>14</v>
      </c>
      <c r="K117" s="157" t="s">
        <v>17</v>
      </c>
      <c r="L117" s="180"/>
    </row>
    <row r="118" spans="1:12" s="169" customFormat="1" ht="12" customHeight="1">
      <c r="A118" s="268">
        <v>2178</v>
      </c>
      <c r="B118" s="179" t="s">
        <v>332</v>
      </c>
      <c r="C118" s="156">
        <v>30</v>
      </c>
      <c r="D118" s="154">
        <v>1000</v>
      </c>
      <c r="E118" s="157">
        <f>C118/D118</f>
        <v>0.03</v>
      </c>
      <c r="F118" s="156"/>
      <c r="G118" s="154"/>
      <c r="H118" s="157">
        <f>E118</f>
        <v>0.03</v>
      </c>
      <c r="I118" s="156">
        <v>0.05</v>
      </c>
      <c r="J118" s="154" t="s">
        <v>14</v>
      </c>
      <c r="K118" s="157" t="s">
        <v>17</v>
      </c>
      <c r="L118" s="180"/>
    </row>
    <row r="119" spans="1:12" s="169" customFormat="1" ht="12" customHeight="1" thickBot="1">
      <c r="A119" s="277">
        <v>2179</v>
      </c>
      <c r="B119" s="193" t="s">
        <v>339</v>
      </c>
      <c r="C119" s="164">
        <v>1.3</v>
      </c>
      <c r="D119" s="165">
        <v>1000</v>
      </c>
      <c r="E119" s="166">
        <v>1.2999999999999999E-3</v>
      </c>
      <c r="F119" s="167"/>
      <c r="G119" s="165"/>
      <c r="H119" s="166">
        <f>E119</f>
        <v>1.2999999999999999E-3</v>
      </c>
      <c r="I119" s="167">
        <v>0.05</v>
      </c>
      <c r="J119" s="165" t="s">
        <v>14</v>
      </c>
      <c r="K119" s="168" t="s">
        <v>16</v>
      </c>
      <c r="L119" s="180"/>
    </row>
    <row r="120" spans="1:12" s="169" customFormat="1" ht="12" customHeight="1" thickBot="1">
      <c r="A120" s="194"/>
      <c r="B120" s="195"/>
      <c r="C120" s="196"/>
      <c r="D120" s="196"/>
      <c r="E120" s="196"/>
      <c r="F120" s="196"/>
      <c r="G120" s="196"/>
      <c r="H120" s="196"/>
      <c r="I120" s="196"/>
      <c r="J120" s="196"/>
      <c r="K120" s="196"/>
      <c r="L120" s="180"/>
    </row>
    <row r="121" spans="1:12" s="169" customFormat="1" ht="12" customHeight="1" thickBot="1">
      <c r="A121" s="172"/>
      <c r="B121" s="139" t="s">
        <v>22</v>
      </c>
      <c r="C121" s="197"/>
      <c r="D121" s="197"/>
      <c r="E121" s="197"/>
      <c r="F121" s="197"/>
      <c r="G121" s="197"/>
      <c r="H121" s="197"/>
      <c r="I121" s="197"/>
      <c r="J121" s="197"/>
      <c r="K121" s="198"/>
      <c r="L121" s="180"/>
    </row>
    <row r="122" spans="1:12" ht="12" customHeight="1">
      <c r="A122" s="199">
        <v>2201</v>
      </c>
      <c r="B122" s="200" t="s">
        <v>222</v>
      </c>
      <c r="C122" s="201">
        <v>1.7</v>
      </c>
      <c r="D122" s="202">
        <v>1000</v>
      </c>
      <c r="E122" s="203">
        <f>C122/D122</f>
        <v>1.6999999999999999E-3</v>
      </c>
      <c r="F122" s="204">
        <v>0.13500000000000001</v>
      </c>
      <c r="G122" s="205">
        <v>10</v>
      </c>
      <c r="H122" s="206">
        <f>F122/G122</f>
        <v>1.3500000000000002E-2</v>
      </c>
      <c r="I122" s="201">
        <v>0.05</v>
      </c>
      <c r="J122" s="202" t="s">
        <v>14</v>
      </c>
      <c r="K122" s="207" t="s">
        <v>17</v>
      </c>
      <c r="L122" s="180"/>
    </row>
    <row r="123" spans="1:12" ht="12" customHeight="1">
      <c r="A123" s="160">
        <v>2202</v>
      </c>
      <c r="B123" s="208" t="s">
        <v>221</v>
      </c>
      <c r="C123" s="209">
        <v>0.92500000000000004</v>
      </c>
      <c r="D123" s="210">
        <v>1000</v>
      </c>
      <c r="E123" s="176">
        <f t="shared" ref="E123:E128" si="18">C123/D123</f>
        <v>9.2500000000000004E-4</v>
      </c>
      <c r="F123" s="211">
        <v>0.13500000000000001</v>
      </c>
      <c r="G123" s="210">
        <v>10</v>
      </c>
      <c r="H123" s="212">
        <f t="shared" ref="H123" si="19">F123/G123</f>
        <v>1.3500000000000002E-2</v>
      </c>
      <c r="I123" s="209">
        <v>0.05</v>
      </c>
      <c r="J123" s="210" t="s">
        <v>14</v>
      </c>
      <c r="K123" s="176" t="s">
        <v>17</v>
      </c>
      <c r="L123" s="180"/>
    </row>
    <row r="124" spans="1:12" s="169" customFormat="1" ht="12" customHeight="1">
      <c r="A124" s="160">
        <v>2203</v>
      </c>
      <c r="B124" s="214" t="s">
        <v>220</v>
      </c>
      <c r="C124" s="156">
        <v>0.3</v>
      </c>
      <c r="D124" s="154">
        <v>1000</v>
      </c>
      <c r="E124" s="157">
        <f t="shared" si="18"/>
        <v>2.9999999999999997E-4</v>
      </c>
      <c r="F124" s="158"/>
      <c r="G124" s="154"/>
      <c r="H124" s="155">
        <f>E124</f>
        <v>2.9999999999999997E-4</v>
      </c>
      <c r="I124" s="156">
        <v>0.05</v>
      </c>
      <c r="J124" s="154" t="s">
        <v>14</v>
      </c>
      <c r="K124" s="157" t="s">
        <v>17</v>
      </c>
      <c r="L124" s="180"/>
    </row>
    <row r="125" spans="1:12" s="169" customFormat="1" ht="12" customHeight="1">
      <c r="A125" s="160">
        <v>2204</v>
      </c>
      <c r="B125" s="215" t="s">
        <v>219</v>
      </c>
      <c r="C125" s="147">
        <v>3.4</v>
      </c>
      <c r="D125" s="145">
        <v>1000</v>
      </c>
      <c r="E125" s="148">
        <f t="shared" si="18"/>
        <v>3.3999999999999998E-3</v>
      </c>
      <c r="F125" s="149"/>
      <c r="G125" s="145"/>
      <c r="H125" s="146">
        <f>E125</f>
        <v>3.3999999999999998E-3</v>
      </c>
      <c r="I125" s="147">
        <v>0.05</v>
      </c>
      <c r="J125" s="145" t="s">
        <v>14</v>
      </c>
      <c r="K125" s="148" t="s">
        <v>16</v>
      </c>
      <c r="L125" s="180"/>
    </row>
    <row r="126" spans="1:12" s="169" customFormat="1" ht="12" customHeight="1">
      <c r="A126" s="160">
        <v>2205</v>
      </c>
      <c r="B126" s="216" t="s">
        <v>218</v>
      </c>
      <c r="C126" s="156">
        <v>0.68</v>
      </c>
      <c r="D126" s="154">
        <v>5000</v>
      </c>
      <c r="E126" s="157">
        <f t="shared" si="18"/>
        <v>1.36E-4</v>
      </c>
      <c r="F126" s="158">
        <v>0.3</v>
      </c>
      <c r="G126" s="154">
        <v>10</v>
      </c>
      <c r="H126" s="155">
        <f>F126/G126</f>
        <v>0.03</v>
      </c>
      <c r="I126" s="156">
        <v>0.05</v>
      </c>
      <c r="J126" s="154" t="s">
        <v>14</v>
      </c>
      <c r="K126" s="157" t="s">
        <v>16</v>
      </c>
      <c r="L126" s="180"/>
    </row>
    <row r="127" spans="1:12" ht="12" customHeight="1">
      <c r="A127" s="160">
        <v>2206</v>
      </c>
      <c r="B127" s="216" t="s">
        <v>217</v>
      </c>
      <c r="C127" s="156">
        <v>0.13400000000000001</v>
      </c>
      <c r="D127" s="154">
        <v>1000</v>
      </c>
      <c r="E127" s="157">
        <f t="shared" si="18"/>
        <v>1.34E-4</v>
      </c>
      <c r="F127" s="158">
        <v>6.7000000000000004E-2</v>
      </c>
      <c r="G127" s="154">
        <v>10</v>
      </c>
      <c r="H127" s="155">
        <f>F127/G127</f>
        <v>6.7000000000000002E-3</v>
      </c>
      <c r="I127" s="156">
        <v>0.05</v>
      </c>
      <c r="J127" s="154" t="s">
        <v>14</v>
      </c>
      <c r="K127" s="157" t="s">
        <v>16</v>
      </c>
      <c r="L127" s="180"/>
    </row>
    <row r="128" spans="1:12" s="169" customFormat="1" ht="12" customHeight="1" thickBot="1">
      <c r="A128" s="192">
        <v>2207</v>
      </c>
      <c r="B128" s="217" t="s">
        <v>216</v>
      </c>
      <c r="C128" s="167">
        <f>(5.3+1.6)/2</f>
        <v>3.45</v>
      </c>
      <c r="D128" s="165">
        <v>1000</v>
      </c>
      <c r="E128" s="168">
        <f t="shared" si="18"/>
        <v>3.4500000000000004E-3</v>
      </c>
      <c r="F128" s="164"/>
      <c r="G128" s="165"/>
      <c r="H128" s="166">
        <f>E128</f>
        <v>3.4500000000000004E-3</v>
      </c>
      <c r="I128" s="167">
        <v>0.05</v>
      </c>
      <c r="J128" s="165" t="s">
        <v>14</v>
      </c>
      <c r="K128" s="168" t="s">
        <v>17</v>
      </c>
      <c r="L128" s="180"/>
    </row>
    <row r="129" spans="1:12" ht="12" customHeight="1" thickBot="1">
      <c r="A129" s="169"/>
      <c r="B129" s="170"/>
      <c r="C129" s="171"/>
      <c r="D129" s="171"/>
      <c r="E129" s="171"/>
      <c r="F129" s="171"/>
      <c r="G129" s="171"/>
      <c r="H129" s="171"/>
      <c r="I129" s="171"/>
      <c r="J129" s="171"/>
      <c r="K129" s="171"/>
      <c r="L129" s="180"/>
    </row>
    <row r="130" spans="1:12" s="169" customFormat="1" ht="12" customHeight="1" thickBot="1">
      <c r="A130" s="172"/>
      <c r="B130" s="130" t="s">
        <v>23</v>
      </c>
      <c r="C130" s="197"/>
      <c r="D130" s="197"/>
      <c r="E130" s="197"/>
      <c r="F130" s="197"/>
      <c r="G130" s="197"/>
      <c r="H130" s="197"/>
      <c r="I130" s="197"/>
      <c r="J130" s="197"/>
      <c r="K130" s="198"/>
      <c r="L130" s="180"/>
    </row>
    <row r="131" spans="1:12" ht="12" customHeight="1">
      <c r="A131" s="218">
        <v>2301</v>
      </c>
      <c r="B131" s="200" t="s">
        <v>215</v>
      </c>
      <c r="C131" s="201">
        <v>0.08</v>
      </c>
      <c r="D131" s="202">
        <v>1000</v>
      </c>
      <c r="E131" s="207">
        <f>C131/D131</f>
        <v>8.0000000000000007E-5</v>
      </c>
      <c r="F131" s="201">
        <v>6.7999999999999996E-3</v>
      </c>
      <c r="G131" s="202">
        <v>10</v>
      </c>
      <c r="H131" s="207">
        <f>F131/G131</f>
        <v>6.7999999999999994E-4</v>
      </c>
      <c r="I131" s="201">
        <v>0.05</v>
      </c>
      <c r="J131" s="202" t="s">
        <v>14</v>
      </c>
      <c r="K131" s="207" t="s">
        <v>16</v>
      </c>
      <c r="L131" s="180"/>
    </row>
    <row r="132" spans="1:12" ht="12" customHeight="1">
      <c r="A132" s="160">
        <v>2302</v>
      </c>
      <c r="B132" s="173" t="s">
        <v>214</v>
      </c>
      <c r="C132" s="147">
        <v>0.05</v>
      </c>
      <c r="D132" s="145">
        <v>1000</v>
      </c>
      <c r="E132" s="148">
        <f>C132/D132</f>
        <v>5.0000000000000002E-5</v>
      </c>
      <c r="F132" s="147">
        <v>2.5000000000000001E-2</v>
      </c>
      <c r="G132" s="145">
        <v>10</v>
      </c>
      <c r="H132" s="148">
        <f>F132/G132</f>
        <v>2.5000000000000001E-3</v>
      </c>
      <c r="I132" s="147">
        <v>0.05</v>
      </c>
      <c r="J132" s="145" t="s">
        <v>14</v>
      </c>
      <c r="K132" s="148" t="s">
        <v>16</v>
      </c>
      <c r="L132" s="180"/>
    </row>
    <row r="133" spans="1:12" ht="12" customHeight="1" outlineLevel="3">
      <c r="A133" s="160">
        <v>2303</v>
      </c>
      <c r="B133" s="153" t="s">
        <v>213</v>
      </c>
      <c r="C133" s="158">
        <v>1.91</v>
      </c>
      <c r="D133" s="154">
        <v>1000</v>
      </c>
      <c r="E133" s="155">
        <f>C133/D133</f>
        <v>1.91E-3</v>
      </c>
      <c r="F133" s="156">
        <v>1</v>
      </c>
      <c r="G133" s="154">
        <v>10</v>
      </c>
      <c r="H133" s="157">
        <f>F133/G133</f>
        <v>0.1</v>
      </c>
      <c r="I133" s="158">
        <v>0.05</v>
      </c>
      <c r="J133" s="154" t="s">
        <v>14</v>
      </c>
      <c r="K133" s="157" t="s">
        <v>17</v>
      </c>
      <c r="L133" s="150"/>
    </row>
    <row r="134" spans="1:12" ht="12" customHeight="1" thickBot="1">
      <c r="A134" s="220">
        <v>2304</v>
      </c>
      <c r="B134" s="193" t="s">
        <v>212</v>
      </c>
      <c r="C134" s="164"/>
      <c r="D134" s="165"/>
      <c r="E134" s="166"/>
      <c r="F134" s="167">
        <v>0.69</v>
      </c>
      <c r="G134" s="165">
        <v>50</v>
      </c>
      <c r="H134" s="168">
        <f>F134/G134</f>
        <v>1.38E-2</v>
      </c>
      <c r="I134" s="164">
        <v>0.05</v>
      </c>
      <c r="J134" s="165" t="s">
        <v>14</v>
      </c>
      <c r="K134" s="168" t="s">
        <v>16</v>
      </c>
      <c r="L134" s="150"/>
    </row>
    <row r="135" spans="1:12" ht="12" customHeight="1">
      <c r="A135" s="169"/>
      <c r="B135" s="137"/>
      <c r="C135" s="221"/>
      <c r="D135" s="222"/>
      <c r="E135" s="223"/>
      <c r="F135" s="171"/>
      <c r="G135" s="171"/>
      <c r="H135" s="223"/>
      <c r="I135" s="222"/>
      <c r="J135" s="221"/>
      <c r="K135" s="221"/>
    </row>
    <row r="136" spans="1:12" ht="12" customHeight="1" thickBot="1">
      <c r="A136" s="169"/>
      <c r="B136" s="137"/>
      <c r="C136" s="221"/>
      <c r="D136" s="222"/>
      <c r="E136" s="223"/>
      <c r="F136" s="171"/>
      <c r="G136" s="171"/>
      <c r="H136" s="223"/>
      <c r="I136" s="222"/>
      <c r="J136" s="221"/>
      <c r="K136" s="221"/>
    </row>
    <row r="137" spans="1:12" ht="12" customHeight="1" thickBot="1">
      <c r="A137" s="169"/>
      <c r="B137" s="139" t="s">
        <v>24</v>
      </c>
      <c r="C137" s="197"/>
      <c r="D137" s="197"/>
      <c r="E137" s="197"/>
      <c r="F137" s="197"/>
      <c r="G137" s="197"/>
      <c r="H137" s="197"/>
      <c r="I137" s="197"/>
      <c r="J137" s="197"/>
      <c r="K137" s="198"/>
    </row>
    <row r="138" spans="1:12" ht="12" customHeight="1">
      <c r="A138" s="224">
        <v>2401</v>
      </c>
      <c r="B138" s="200" t="s">
        <v>211</v>
      </c>
      <c r="C138" s="201">
        <v>0.11</v>
      </c>
      <c r="D138" s="202">
        <v>1000</v>
      </c>
      <c r="E138" s="207">
        <f t="shared" ref="E138" si="20">C138/D138</f>
        <v>1.1E-4</v>
      </c>
      <c r="F138" s="201">
        <v>0.04</v>
      </c>
      <c r="G138" s="202">
        <v>10</v>
      </c>
      <c r="H138" s="207">
        <f>F138/G138</f>
        <v>4.0000000000000001E-3</v>
      </c>
      <c r="I138" s="201">
        <v>0.5</v>
      </c>
      <c r="J138" s="202" t="s">
        <v>18</v>
      </c>
      <c r="K138" s="207" t="s">
        <v>15</v>
      </c>
      <c r="L138" s="150"/>
    </row>
    <row r="139" spans="1:12" ht="17.149999999999999" customHeight="1">
      <c r="A139" s="160">
        <v>2402</v>
      </c>
      <c r="B139" s="179" t="s">
        <v>25</v>
      </c>
      <c r="C139" s="225">
        <v>295</v>
      </c>
      <c r="D139" s="154">
        <v>1000</v>
      </c>
      <c r="E139" s="226">
        <v>0.29499999999999998</v>
      </c>
      <c r="F139" s="225">
        <v>51</v>
      </c>
      <c r="G139" s="154">
        <v>50</v>
      </c>
      <c r="H139" s="158">
        <v>1.02</v>
      </c>
      <c r="I139" s="225">
        <v>0.05</v>
      </c>
      <c r="J139" s="154" t="s">
        <v>14</v>
      </c>
      <c r="K139" s="226" t="s">
        <v>17</v>
      </c>
      <c r="L139" s="150"/>
    </row>
    <row r="140" spans="1:12" ht="12" customHeight="1">
      <c r="A140" s="160">
        <v>2403</v>
      </c>
      <c r="B140" s="179" t="s">
        <v>26</v>
      </c>
      <c r="C140" s="225">
        <v>0.4</v>
      </c>
      <c r="D140" s="154">
        <v>5000</v>
      </c>
      <c r="E140" s="226">
        <f t="shared" ref="E140:E145" si="21">C140/D140</f>
        <v>8.0000000000000007E-5</v>
      </c>
      <c r="F140" s="225"/>
      <c r="G140" s="154"/>
      <c r="H140" s="226">
        <f>E140</f>
        <v>8.0000000000000007E-5</v>
      </c>
      <c r="I140" s="156">
        <v>1</v>
      </c>
      <c r="J140" s="154" t="s">
        <v>27</v>
      </c>
      <c r="K140" s="157" t="s">
        <v>16</v>
      </c>
      <c r="L140" s="244"/>
    </row>
    <row r="141" spans="1:12" ht="12" customHeight="1">
      <c r="A141" s="268">
        <v>2404</v>
      </c>
      <c r="B141" s="179" t="s">
        <v>344</v>
      </c>
      <c r="C141" s="225">
        <v>0.78</v>
      </c>
      <c r="D141" s="154">
        <v>1000</v>
      </c>
      <c r="E141" s="226">
        <f t="shared" si="21"/>
        <v>7.7999999999999999E-4</v>
      </c>
      <c r="F141" s="225">
        <v>0.1</v>
      </c>
      <c r="G141" s="154">
        <v>10</v>
      </c>
      <c r="H141" s="227">
        <f>F141/G141</f>
        <v>0.01</v>
      </c>
      <c r="I141" s="156">
        <v>0.15</v>
      </c>
      <c r="J141" s="158" t="s">
        <v>14</v>
      </c>
      <c r="K141" s="157" t="s">
        <v>16</v>
      </c>
      <c r="L141" s="180"/>
    </row>
    <row r="142" spans="1:12" ht="12" customHeight="1">
      <c r="A142" s="160">
        <v>2405</v>
      </c>
      <c r="B142" s="179" t="s">
        <v>28</v>
      </c>
      <c r="C142" s="225">
        <v>4.8099999999999996</v>
      </c>
      <c r="D142" s="154">
        <v>1000</v>
      </c>
      <c r="E142" s="226">
        <v>4.7999999999999996E-3</v>
      </c>
      <c r="F142" s="225"/>
      <c r="G142" s="154"/>
      <c r="H142" s="227">
        <v>4.7999999999999996E-3</v>
      </c>
      <c r="I142" s="156">
        <v>0.05</v>
      </c>
      <c r="J142" s="158" t="s">
        <v>14</v>
      </c>
      <c r="K142" s="157" t="s">
        <v>16</v>
      </c>
      <c r="L142" s="180"/>
    </row>
    <row r="143" spans="1:12" ht="12" customHeight="1">
      <c r="A143" s="160">
        <v>2406</v>
      </c>
      <c r="B143" s="214" t="s">
        <v>29</v>
      </c>
      <c r="C143" s="225">
        <v>35</v>
      </c>
      <c r="D143" s="154">
        <v>5000</v>
      </c>
      <c r="E143" s="226">
        <f t="shared" si="21"/>
        <v>7.0000000000000001E-3</v>
      </c>
      <c r="F143" s="225"/>
      <c r="G143" s="154"/>
      <c r="H143" s="227">
        <f>E143</f>
        <v>7.0000000000000001E-3</v>
      </c>
      <c r="I143" s="156">
        <v>1</v>
      </c>
      <c r="J143" s="158" t="s">
        <v>27</v>
      </c>
      <c r="K143" s="157" t="s">
        <v>16</v>
      </c>
      <c r="L143" s="181"/>
    </row>
    <row r="144" spans="1:12" ht="12" customHeight="1">
      <c r="A144" s="160">
        <v>2407</v>
      </c>
      <c r="B144" s="179" t="s">
        <v>30</v>
      </c>
      <c r="C144" s="225">
        <v>2</v>
      </c>
      <c r="D144" s="154">
        <v>1000</v>
      </c>
      <c r="E144" s="226">
        <f t="shared" si="21"/>
        <v>2E-3</v>
      </c>
      <c r="F144" s="225"/>
      <c r="G144" s="154"/>
      <c r="H144" s="227">
        <f>E144</f>
        <v>2E-3</v>
      </c>
      <c r="I144" s="156">
        <v>0.05</v>
      </c>
      <c r="J144" s="158" t="s">
        <v>14</v>
      </c>
      <c r="K144" s="157" t="s">
        <v>16</v>
      </c>
      <c r="L144" s="180"/>
    </row>
    <row r="145" spans="1:12" s="169" customFormat="1" ht="12" customHeight="1">
      <c r="A145" s="160">
        <v>2408</v>
      </c>
      <c r="B145" s="179" t="s">
        <v>31</v>
      </c>
      <c r="C145" s="225">
        <v>0.375</v>
      </c>
      <c r="D145" s="154">
        <v>1000</v>
      </c>
      <c r="E145" s="226">
        <f t="shared" si="21"/>
        <v>3.7500000000000001E-4</v>
      </c>
      <c r="F145" s="225">
        <v>2.23E-2</v>
      </c>
      <c r="G145" s="154">
        <v>10</v>
      </c>
      <c r="H145" s="227">
        <f>F145/G145</f>
        <v>2.2300000000000002E-3</v>
      </c>
      <c r="I145" s="156">
        <v>0.05</v>
      </c>
      <c r="J145" s="154" t="s">
        <v>14</v>
      </c>
      <c r="K145" s="226" t="s">
        <v>16</v>
      </c>
      <c r="L145" s="181"/>
    </row>
    <row r="146" spans="1:12" s="169" customFormat="1" ht="12" customHeight="1">
      <c r="A146" s="160">
        <v>2409</v>
      </c>
      <c r="B146" s="228"/>
      <c r="C146" s="225"/>
      <c r="D146" s="154"/>
      <c r="E146" s="226"/>
      <c r="F146" s="225"/>
      <c r="G146" s="154"/>
      <c r="H146" s="227"/>
      <c r="I146" s="156"/>
      <c r="J146" s="154"/>
      <c r="K146" s="226"/>
      <c r="L146" s="181"/>
    </row>
    <row r="147" spans="1:12" ht="12" customHeight="1">
      <c r="A147" s="160">
        <v>2410</v>
      </c>
      <c r="B147" s="179" t="s">
        <v>210</v>
      </c>
      <c r="C147" s="225">
        <v>4.8000000000000001E-2</v>
      </c>
      <c r="D147" s="154">
        <v>1000</v>
      </c>
      <c r="E147" s="226">
        <f t="shared" ref="E147:E156" si="22">C147/D147</f>
        <v>4.8000000000000001E-5</v>
      </c>
      <c r="F147" s="225">
        <v>1.1999999999999999E-3</v>
      </c>
      <c r="G147" s="154">
        <v>10</v>
      </c>
      <c r="H147" s="227">
        <f t="shared" ref="H147" si="23">F147/G147</f>
        <v>1.1999999999999999E-4</v>
      </c>
      <c r="I147" s="156">
        <v>0.5</v>
      </c>
      <c r="J147" s="154" t="s">
        <v>18</v>
      </c>
      <c r="K147" s="226" t="s">
        <v>16</v>
      </c>
      <c r="L147" s="181"/>
    </row>
    <row r="148" spans="1:12" s="169" customFormat="1" ht="12" customHeight="1">
      <c r="A148" s="160">
        <v>2411</v>
      </c>
      <c r="B148" s="179" t="s">
        <v>209</v>
      </c>
      <c r="C148" s="225">
        <v>0.16</v>
      </c>
      <c r="D148" s="154">
        <v>1000</v>
      </c>
      <c r="E148" s="226">
        <f t="shared" si="22"/>
        <v>1.6000000000000001E-4</v>
      </c>
      <c r="F148" s="225">
        <v>0.03</v>
      </c>
      <c r="G148" s="154">
        <v>10</v>
      </c>
      <c r="H148" s="227">
        <f>F148/G148</f>
        <v>3.0000000000000001E-3</v>
      </c>
      <c r="I148" s="156">
        <v>0.5</v>
      </c>
      <c r="J148" s="154" t="s">
        <v>18</v>
      </c>
      <c r="K148" s="226" t="s">
        <v>16</v>
      </c>
      <c r="L148" s="180"/>
    </row>
    <row r="149" spans="1:12" s="169" customFormat="1" ht="12" customHeight="1">
      <c r="A149" s="160">
        <v>2412</v>
      </c>
      <c r="B149" s="179" t="s">
        <v>32</v>
      </c>
      <c r="C149" s="225">
        <v>0.15</v>
      </c>
      <c r="D149" s="154">
        <v>1000</v>
      </c>
      <c r="E149" s="226">
        <f t="shared" si="22"/>
        <v>1.4999999999999999E-4</v>
      </c>
      <c r="F149" s="225"/>
      <c r="G149" s="154"/>
      <c r="H149" s="227">
        <f>E149</f>
        <v>1.4999999999999999E-4</v>
      </c>
      <c r="I149" s="156">
        <v>0.05</v>
      </c>
      <c r="J149" s="158" t="s">
        <v>14</v>
      </c>
      <c r="K149" s="157" t="s">
        <v>16</v>
      </c>
      <c r="L149" s="180"/>
    </row>
    <row r="150" spans="1:12" ht="12" customHeight="1">
      <c r="A150" s="160">
        <v>2413</v>
      </c>
      <c r="B150" s="179" t="s">
        <v>33</v>
      </c>
      <c r="C150" s="225">
        <v>15.4</v>
      </c>
      <c r="D150" s="154">
        <v>5000</v>
      </c>
      <c r="E150" s="226">
        <f t="shared" si="22"/>
        <v>3.0800000000000003E-3</v>
      </c>
      <c r="F150" s="225"/>
      <c r="G150" s="154"/>
      <c r="H150" s="227">
        <f>E150</f>
        <v>3.0800000000000003E-3</v>
      </c>
      <c r="I150" s="156">
        <v>0.05</v>
      </c>
      <c r="J150" s="158" t="s">
        <v>14</v>
      </c>
      <c r="K150" s="157" t="s">
        <v>15</v>
      </c>
      <c r="L150" s="180"/>
    </row>
    <row r="151" spans="1:12" ht="12" customHeight="1">
      <c r="A151" s="160">
        <v>2414</v>
      </c>
      <c r="B151" s="214" t="s">
        <v>34</v>
      </c>
      <c r="C151" s="225">
        <v>1.1000000000000001</v>
      </c>
      <c r="D151" s="154">
        <v>1000</v>
      </c>
      <c r="E151" s="226">
        <f t="shared" si="22"/>
        <v>1.1000000000000001E-3</v>
      </c>
      <c r="F151" s="225">
        <v>8.9999999999999993E-3</v>
      </c>
      <c r="G151" s="154">
        <v>10</v>
      </c>
      <c r="H151" s="227">
        <f>F151/G151</f>
        <v>8.9999999999999998E-4</v>
      </c>
      <c r="I151" s="156">
        <v>0.05</v>
      </c>
      <c r="J151" s="154" t="s">
        <v>14</v>
      </c>
      <c r="K151" s="226" t="s">
        <v>16</v>
      </c>
      <c r="L151" s="180" t="s">
        <v>349</v>
      </c>
    </row>
    <row r="152" spans="1:12" ht="12" customHeight="1">
      <c r="A152" s="160">
        <v>2415</v>
      </c>
      <c r="B152" s="179" t="s">
        <v>35</v>
      </c>
      <c r="C152" s="225">
        <v>24.8</v>
      </c>
      <c r="D152" s="154">
        <v>1000</v>
      </c>
      <c r="E152" s="226">
        <f t="shared" si="22"/>
        <v>2.4799999999999999E-2</v>
      </c>
      <c r="F152" s="225">
        <v>0.09</v>
      </c>
      <c r="G152" s="154">
        <v>50</v>
      </c>
      <c r="H152" s="227">
        <f>F152/G152</f>
        <v>1.8E-3</v>
      </c>
      <c r="I152" s="156">
        <v>0.05</v>
      </c>
      <c r="J152" s="154" t="s">
        <v>14</v>
      </c>
      <c r="K152" s="226" t="s">
        <v>17</v>
      </c>
      <c r="L152" s="180"/>
    </row>
    <row r="153" spans="1:12" ht="12" customHeight="1">
      <c r="A153" s="160">
        <v>2416</v>
      </c>
      <c r="B153" s="179" t="s">
        <v>36</v>
      </c>
      <c r="C153" s="225">
        <v>36.5</v>
      </c>
      <c r="D153" s="154">
        <v>5000</v>
      </c>
      <c r="E153" s="226">
        <f t="shared" si="22"/>
        <v>7.3000000000000001E-3</v>
      </c>
      <c r="F153" s="225"/>
      <c r="G153" s="154"/>
      <c r="H153" s="227">
        <f t="shared" ref="H153" si="24">E153</f>
        <v>7.3000000000000001E-3</v>
      </c>
      <c r="I153" s="156">
        <v>1</v>
      </c>
      <c r="J153" s="158" t="s">
        <v>16</v>
      </c>
      <c r="K153" s="157" t="s">
        <v>16</v>
      </c>
      <c r="L153" s="180"/>
    </row>
    <row r="154" spans="1:12" s="170" customFormat="1" ht="12" customHeight="1">
      <c r="A154" s="160">
        <v>2417</v>
      </c>
      <c r="B154" s="228"/>
      <c r="C154" s="225"/>
      <c r="D154" s="154"/>
      <c r="E154" s="226"/>
      <c r="F154" s="225"/>
      <c r="G154" s="154"/>
      <c r="H154" s="227"/>
      <c r="I154" s="156"/>
      <c r="J154" s="154"/>
      <c r="K154" s="226"/>
      <c r="L154" s="251"/>
    </row>
    <row r="155" spans="1:12" ht="12" customHeight="1">
      <c r="A155" s="160">
        <v>2418</v>
      </c>
      <c r="B155" s="229" t="s">
        <v>38</v>
      </c>
      <c r="C155" s="225">
        <v>1.4E-3</v>
      </c>
      <c r="D155" s="154">
        <v>1000</v>
      </c>
      <c r="E155" s="226">
        <f t="shared" si="22"/>
        <v>1.3999999999999999E-6</v>
      </c>
      <c r="F155" s="225">
        <v>6.8999999999999997E-4</v>
      </c>
      <c r="G155" s="154">
        <v>10</v>
      </c>
      <c r="H155" s="227">
        <f>F155/G155</f>
        <v>6.8999999999999997E-5</v>
      </c>
      <c r="I155" s="156">
        <v>0.5</v>
      </c>
      <c r="J155" s="158" t="s">
        <v>18</v>
      </c>
      <c r="K155" s="157" t="s">
        <v>16</v>
      </c>
      <c r="L155" s="180"/>
    </row>
    <row r="156" spans="1:12" ht="12" customHeight="1">
      <c r="A156" s="160">
        <v>2419</v>
      </c>
      <c r="B156" s="229" t="s">
        <v>108</v>
      </c>
      <c r="C156" s="225">
        <v>291</v>
      </c>
      <c r="D156" s="154">
        <v>1000</v>
      </c>
      <c r="E156" s="226">
        <f t="shared" si="22"/>
        <v>0.29099999999999998</v>
      </c>
      <c r="F156" s="225">
        <v>9.43</v>
      </c>
      <c r="G156" s="154">
        <v>10</v>
      </c>
      <c r="H156" s="227">
        <f>+F156/G156</f>
        <v>0.94299999999999995</v>
      </c>
      <c r="I156" s="156">
        <v>0.05</v>
      </c>
      <c r="J156" s="158" t="s">
        <v>14</v>
      </c>
      <c r="K156" s="157" t="s">
        <v>16</v>
      </c>
      <c r="L156" s="180"/>
    </row>
    <row r="157" spans="1:12" ht="12" customHeight="1">
      <c r="A157" s="160">
        <v>2420</v>
      </c>
      <c r="B157" s="179" t="s">
        <v>207</v>
      </c>
      <c r="C157" s="230">
        <v>24.1</v>
      </c>
      <c r="D157" s="187">
        <v>1000</v>
      </c>
      <c r="E157" s="231">
        <f>C157/D157</f>
        <v>2.41E-2</v>
      </c>
      <c r="F157" s="156"/>
      <c r="G157" s="154"/>
      <c r="H157" s="232">
        <f>E157</f>
        <v>2.41E-2</v>
      </c>
      <c r="I157" s="189">
        <v>0.05</v>
      </c>
      <c r="J157" s="186" t="s">
        <v>14</v>
      </c>
      <c r="K157" s="157" t="s">
        <v>16</v>
      </c>
      <c r="L157" s="180"/>
    </row>
    <row r="158" spans="1:12" ht="12" customHeight="1">
      <c r="A158" s="160">
        <v>2421</v>
      </c>
      <c r="B158" s="229" t="s">
        <v>206</v>
      </c>
      <c r="C158" s="230">
        <v>2.7E-2</v>
      </c>
      <c r="D158" s="187">
        <v>1000</v>
      </c>
      <c r="E158" s="231">
        <f>C158/D158</f>
        <v>2.6999999999999999E-5</v>
      </c>
      <c r="F158" s="156">
        <v>8.5000000000000006E-3</v>
      </c>
      <c r="G158" s="154">
        <v>50</v>
      </c>
      <c r="H158" s="227">
        <f>F158/G158</f>
        <v>1.7000000000000001E-4</v>
      </c>
      <c r="I158" s="189">
        <v>0.05</v>
      </c>
      <c r="J158" s="186" t="s">
        <v>14</v>
      </c>
      <c r="K158" s="157" t="s">
        <v>16</v>
      </c>
      <c r="L158" s="180"/>
    </row>
    <row r="159" spans="1:12" ht="12" customHeight="1" thickBot="1">
      <c r="A159" s="192">
        <v>2422</v>
      </c>
      <c r="B159" s="233" t="s">
        <v>205</v>
      </c>
      <c r="C159" s="167">
        <v>100</v>
      </c>
      <c r="D159" s="165">
        <v>1000</v>
      </c>
      <c r="E159" s="234">
        <f>C159/D159</f>
        <v>0.1</v>
      </c>
      <c r="F159" s="167"/>
      <c r="G159" s="165"/>
      <c r="H159" s="235">
        <v>0.1</v>
      </c>
      <c r="I159" s="167">
        <v>0.05</v>
      </c>
      <c r="J159" s="164" t="s">
        <v>14</v>
      </c>
      <c r="K159" s="168" t="s">
        <v>16</v>
      </c>
      <c r="L159" s="180"/>
    </row>
    <row r="160" spans="1:12" s="169" customFormat="1" ht="12" customHeight="1">
      <c r="B160" s="123"/>
      <c r="C160" s="124"/>
      <c r="D160" s="124"/>
      <c r="E160" s="124"/>
      <c r="F160" s="124"/>
      <c r="G160" s="124"/>
      <c r="H160" s="124"/>
      <c r="I160" s="124"/>
      <c r="J160" s="124"/>
      <c r="K160" s="124"/>
      <c r="L160" s="180"/>
    </row>
    <row r="161" spans="1:12" ht="12" customHeight="1">
      <c r="A161" s="169"/>
    </row>
    <row r="162" spans="1:12" ht="12" customHeight="1" thickBot="1">
      <c r="A162" s="169"/>
      <c r="B162" s="137"/>
      <c r="C162" s="221"/>
      <c r="D162" s="222"/>
      <c r="E162" s="223"/>
      <c r="F162" s="171"/>
      <c r="G162" s="171"/>
      <c r="H162" s="223"/>
      <c r="I162" s="222"/>
      <c r="J162" s="221"/>
      <c r="K162" s="221"/>
      <c r="L162" s="180"/>
    </row>
    <row r="163" spans="1:12" ht="16.5" customHeight="1" thickBot="1">
      <c r="A163" s="169"/>
      <c r="B163" s="139" t="s">
        <v>39</v>
      </c>
      <c r="C163" s="140"/>
      <c r="D163" s="140"/>
      <c r="E163" s="140"/>
      <c r="F163" s="140"/>
      <c r="G163" s="140"/>
      <c r="H163" s="140"/>
      <c r="I163" s="140"/>
      <c r="J163" s="140"/>
      <c r="K163" s="141"/>
      <c r="L163" s="180"/>
    </row>
    <row r="164" spans="1:12" ht="12" customHeight="1">
      <c r="A164" s="278">
        <v>2501</v>
      </c>
      <c r="B164" s="236"/>
      <c r="C164" s="237"/>
      <c r="D164" s="238"/>
      <c r="E164" s="239"/>
      <c r="F164" s="240"/>
      <c r="G164" s="241"/>
      <c r="H164" s="242"/>
      <c r="I164" s="237"/>
      <c r="J164" s="238"/>
      <c r="K164" s="243"/>
      <c r="L164" s="180"/>
    </row>
    <row r="165" spans="1:12" ht="12" customHeight="1">
      <c r="A165" s="160">
        <v>2502</v>
      </c>
      <c r="B165" s="179" t="s">
        <v>346</v>
      </c>
      <c r="C165" s="225">
        <v>100</v>
      </c>
      <c r="D165" s="154">
        <v>1000</v>
      </c>
      <c r="E165" s="226">
        <v>0.1</v>
      </c>
      <c r="F165" s="227">
        <v>100</v>
      </c>
      <c r="G165" s="154">
        <v>10</v>
      </c>
      <c r="H165" s="227">
        <v>10</v>
      </c>
      <c r="I165" s="156">
        <v>1</v>
      </c>
      <c r="J165" s="154" t="s">
        <v>27</v>
      </c>
      <c r="K165" s="226" t="s">
        <v>16</v>
      </c>
      <c r="L165" s="180"/>
    </row>
    <row r="166" spans="1:12" ht="12" customHeight="1">
      <c r="A166" s="268">
        <v>2503</v>
      </c>
      <c r="B166" s="179" t="s">
        <v>347</v>
      </c>
      <c r="C166" s="225">
        <v>885</v>
      </c>
      <c r="D166" s="154">
        <v>5000</v>
      </c>
      <c r="E166" s="226">
        <f t="shared" ref="E166:E175" si="25">C166/D166</f>
        <v>0.17699999999999999</v>
      </c>
      <c r="F166" s="227"/>
      <c r="G166" s="154"/>
      <c r="H166" s="227">
        <f>E166</f>
        <v>0.17699999999999999</v>
      </c>
      <c r="I166" s="156">
        <v>0.05</v>
      </c>
      <c r="J166" s="154" t="s">
        <v>14</v>
      </c>
      <c r="K166" s="226" t="s">
        <v>17</v>
      </c>
      <c r="L166" s="180"/>
    </row>
    <row r="167" spans="1:12" ht="12" customHeight="1" outlineLevel="1">
      <c r="A167" s="160">
        <v>2504</v>
      </c>
      <c r="B167" s="179" t="s">
        <v>40</v>
      </c>
      <c r="C167" s="225">
        <v>160</v>
      </c>
      <c r="D167" s="154">
        <v>1000</v>
      </c>
      <c r="E167" s="226">
        <f t="shared" si="25"/>
        <v>0.16</v>
      </c>
      <c r="F167" s="227"/>
      <c r="G167" s="154"/>
      <c r="H167" s="227">
        <v>0.16</v>
      </c>
      <c r="I167" s="156">
        <v>0.05</v>
      </c>
      <c r="J167" s="154" t="s">
        <v>37</v>
      </c>
      <c r="K167" s="226" t="s">
        <v>37</v>
      </c>
      <c r="L167" s="180"/>
    </row>
    <row r="168" spans="1:12" ht="12" customHeight="1" outlineLevel="1">
      <c r="A168" s="160">
        <v>2505</v>
      </c>
      <c r="B168" s="179" t="s">
        <v>348</v>
      </c>
      <c r="C168" s="225">
        <v>100</v>
      </c>
      <c r="D168" s="154">
        <v>1000</v>
      </c>
      <c r="E168" s="226">
        <f>C168/D168</f>
        <v>0.1</v>
      </c>
      <c r="F168" s="227">
        <v>100</v>
      </c>
      <c r="G168" s="154">
        <v>50</v>
      </c>
      <c r="H168" s="227">
        <f>F168/G168</f>
        <v>2</v>
      </c>
      <c r="I168" s="156">
        <v>1</v>
      </c>
      <c r="J168" s="154" t="s">
        <v>37</v>
      </c>
      <c r="K168" s="226" t="s">
        <v>37</v>
      </c>
      <c r="L168" s="180" t="s">
        <v>352</v>
      </c>
    </row>
    <row r="169" spans="1:12" ht="12" customHeight="1" outlineLevel="1">
      <c r="A169" s="160">
        <v>2506</v>
      </c>
      <c r="B169" s="179" t="s">
        <v>41</v>
      </c>
      <c r="C169" s="225">
        <v>825</v>
      </c>
      <c r="D169" s="154">
        <v>1000</v>
      </c>
      <c r="E169" s="226">
        <f t="shared" si="25"/>
        <v>0.82499999999999996</v>
      </c>
      <c r="F169" s="227">
        <v>80</v>
      </c>
      <c r="G169" s="154">
        <v>50</v>
      </c>
      <c r="H169" s="227">
        <f>F169/G169</f>
        <v>1.6</v>
      </c>
      <c r="I169" s="156">
        <v>0.05</v>
      </c>
      <c r="J169" s="154" t="s">
        <v>14</v>
      </c>
      <c r="K169" s="226" t="s">
        <v>17</v>
      </c>
      <c r="L169" s="180"/>
    </row>
    <row r="170" spans="1:12" ht="12" customHeight="1">
      <c r="A170" s="245">
        <v>2507</v>
      </c>
      <c r="B170" s="179" t="s">
        <v>204</v>
      </c>
      <c r="C170" s="225">
        <v>40</v>
      </c>
      <c r="D170" s="154">
        <v>1000</v>
      </c>
      <c r="E170" s="226">
        <f t="shared" si="25"/>
        <v>0.04</v>
      </c>
      <c r="F170" s="227">
        <v>12</v>
      </c>
      <c r="G170" s="154">
        <v>10</v>
      </c>
      <c r="H170" s="227">
        <f t="shared" ref="H170:H177" si="26">F170/G170</f>
        <v>1.2</v>
      </c>
      <c r="I170" s="156">
        <v>1</v>
      </c>
      <c r="J170" s="154" t="s">
        <v>27</v>
      </c>
      <c r="K170" s="226" t="s">
        <v>15</v>
      </c>
      <c r="L170" s="180"/>
    </row>
    <row r="171" spans="1:12" ht="12" customHeight="1" outlineLevel="1">
      <c r="A171" s="245">
        <v>2508</v>
      </c>
      <c r="B171" s="179" t="s">
        <v>203</v>
      </c>
      <c r="C171" s="225">
        <v>100</v>
      </c>
      <c r="D171" s="154">
        <v>1000</v>
      </c>
      <c r="E171" s="226">
        <f t="shared" si="25"/>
        <v>0.1</v>
      </c>
      <c r="F171" s="227">
        <v>5.8</v>
      </c>
      <c r="G171" s="154">
        <v>10</v>
      </c>
      <c r="H171" s="227">
        <f t="shared" si="26"/>
        <v>0.57999999999999996</v>
      </c>
      <c r="I171" s="156">
        <v>1</v>
      </c>
      <c r="J171" s="154" t="s">
        <v>27</v>
      </c>
      <c r="K171" s="226" t="s">
        <v>15</v>
      </c>
      <c r="L171" s="180"/>
    </row>
    <row r="172" spans="1:12" ht="12" customHeight="1">
      <c r="A172" s="160">
        <v>2509</v>
      </c>
      <c r="B172" s="179" t="s">
        <v>42</v>
      </c>
      <c r="C172" s="225">
        <v>494</v>
      </c>
      <c r="D172" s="154">
        <v>1000</v>
      </c>
      <c r="E172" s="226">
        <f t="shared" si="25"/>
        <v>0.49399999999999999</v>
      </c>
      <c r="F172" s="227">
        <v>64</v>
      </c>
      <c r="G172" s="154">
        <v>50</v>
      </c>
      <c r="H172" s="227">
        <f t="shared" si="26"/>
        <v>1.28</v>
      </c>
      <c r="I172" s="156">
        <v>0.05</v>
      </c>
      <c r="J172" s="154" t="s">
        <v>14</v>
      </c>
      <c r="K172" s="226" t="s">
        <v>15</v>
      </c>
      <c r="L172" s="180"/>
    </row>
    <row r="173" spans="1:12" ht="12" customHeight="1" outlineLevel="1">
      <c r="A173" s="160">
        <v>2510</v>
      </c>
      <c r="B173" s="179" t="s">
        <v>202</v>
      </c>
      <c r="C173" s="225">
        <v>100</v>
      </c>
      <c r="D173" s="154">
        <v>1000</v>
      </c>
      <c r="E173" s="226">
        <f t="shared" si="25"/>
        <v>0.1</v>
      </c>
      <c r="F173" s="227">
        <v>100</v>
      </c>
      <c r="G173" s="154">
        <v>10</v>
      </c>
      <c r="H173" s="227">
        <f t="shared" si="26"/>
        <v>10</v>
      </c>
      <c r="I173" s="156">
        <v>0.05</v>
      </c>
      <c r="J173" s="154" t="s">
        <v>14</v>
      </c>
      <c r="K173" s="226" t="s">
        <v>17</v>
      </c>
      <c r="L173" s="180"/>
    </row>
    <row r="174" spans="1:12" ht="12" customHeight="1" outlineLevel="1">
      <c r="A174" s="160">
        <v>2511</v>
      </c>
      <c r="B174" s="179" t="s">
        <v>43</v>
      </c>
      <c r="C174" s="225">
        <v>121</v>
      </c>
      <c r="D174" s="154">
        <v>1000</v>
      </c>
      <c r="E174" s="226">
        <f t="shared" si="25"/>
        <v>0.121</v>
      </c>
      <c r="F174" s="227">
        <v>22</v>
      </c>
      <c r="G174" s="154">
        <v>50</v>
      </c>
      <c r="H174" s="227">
        <f t="shared" si="26"/>
        <v>0.44</v>
      </c>
      <c r="I174" s="156">
        <v>0.5</v>
      </c>
      <c r="J174" s="154" t="s">
        <v>18</v>
      </c>
      <c r="K174" s="226" t="s">
        <v>15</v>
      </c>
      <c r="L174" s="180"/>
    </row>
    <row r="175" spans="1:12" ht="12" customHeight="1" outlineLevel="1">
      <c r="A175" s="160">
        <v>2512</v>
      </c>
      <c r="B175" s="179" t="s">
        <v>201</v>
      </c>
      <c r="C175" s="225">
        <v>650</v>
      </c>
      <c r="D175" s="154">
        <v>1000</v>
      </c>
      <c r="E175" s="226">
        <f t="shared" si="25"/>
        <v>0.65</v>
      </c>
      <c r="F175" s="227">
        <v>25</v>
      </c>
      <c r="G175" s="154">
        <v>50</v>
      </c>
      <c r="H175" s="227">
        <f t="shared" si="26"/>
        <v>0.5</v>
      </c>
      <c r="I175" s="156">
        <v>1</v>
      </c>
      <c r="J175" s="154" t="s">
        <v>27</v>
      </c>
      <c r="K175" s="226" t="s">
        <v>15</v>
      </c>
      <c r="L175" s="180"/>
    </row>
    <row r="176" spans="1:12" ht="12" customHeight="1">
      <c r="A176" s="160">
        <v>2513</v>
      </c>
      <c r="B176" s="179" t="s">
        <v>44</v>
      </c>
      <c r="C176" s="225">
        <v>5.5</v>
      </c>
      <c r="D176" s="154">
        <v>1000</v>
      </c>
      <c r="E176" s="226">
        <f>C176/D176</f>
        <v>5.4999999999999997E-3</v>
      </c>
      <c r="F176" s="227">
        <v>0.66</v>
      </c>
      <c r="G176" s="154">
        <v>10</v>
      </c>
      <c r="H176" s="227">
        <f t="shared" si="26"/>
        <v>6.6000000000000003E-2</v>
      </c>
      <c r="I176" s="156">
        <v>0.05</v>
      </c>
      <c r="J176" s="154" t="s">
        <v>14</v>
      </c>
      <c r="K176" s="226" t="s">
        <v>15</v>
      </c>
      <c r="L176" s="180"/>
    </row>
    <row r="177" spans="1:12" s="169" customFormat="1" ht="12" customHeight="1">
      <c r="A177" s="160">
        <v>2514</v>
      </c>
      <c r="B177" s="179" t="s">
        <v>200</v>
      </c>
      <c r="C177" s="225">
        <v>1000</v>
      </c>
      <c r="D177" s="154">
        <v>1000</v>
      </c>
      <c r="E177" s="226">
        <f>C177/D177</f>
        <v>1</v>
      </c>
      <c r="F177" s="227">
        <v>423</v>
      </c>
      <c r="G177" s="154">
        <v>10</v>
      </c>
      <c r="H177" s="227">
        <f t="shared" si="26"/>
        <v>42.3</v>
      </c>
      <c r="I177" s="156">
        <v>0.5</v>
      </c>
      <c r="J177" s="154" t="s">
        <v>18</v>
      </c>
      <c r="K177" s="226" t="s">
        <v>15</v>
      </c>
      <c r="L177" s="180" t="s">
        <v>356</v>
      </c>
    </row>
    <row r="178" spans="1:12" s="169" customFormat="1" ht="12" customHeight="1">
      <c r="A178" s="160">
        <v>2515</v>
      </c>
      <c r="B178" s="179" t="s">
        <v>45</v>
      </c>
      <c r="C178" s="246"/>
      <c r="D178" s="247"/>
      <c r="E178" s="248">
        <v>10</v>
      </c>
      <c r="F178" s="249"/>
      <c r="G178" s="247"/>
      <c r="H178" s="249">
        <v>10</v>
      </c>
      <c r="I178" s="250">
        <v>1</v>
      </c>
      <c r="J178" s="247" t="s">
        <v>37</v>
      </c>
      <c r="K178" s="248" t="s">
        <v>37</v>
      </c>
      <c r="L178" s="180"/>
    </row>
    <row r="179" spans="1:12" ht="12" customHeight="1">
      <c r="A179" s="160">
        <v>2516</v>
      </c>
      <c r="B179" s="179" t="s">
        <v>46</v>
      </c>
      <c r="C179" s="225"/>
      <c r="D179" s="154"/>
      <c r="E179" s="226">
        <v>10</v>
      </c>
      <c r="F179" s="227"/>
      <c r="G179" s="154"/>
      <c r="H179" s="227">
        <v>10</v>
      </c>
      <c r="I179" s="156">
        <v>0.05</v>
      </c>
      <c r="J179" s="154" t="s">
        <v>37</v>
      </c>
      <c r="K179" s="226" t="s">
        <v>37</v>
      </c>
      <c r="L179" s="180"/>
    </row>
    <row r="180" spans="1:12" ht="12" customHeight="1">
      <c r="A180" s="160">
        <v>2517</v>
      </c>
      <c r="B180" s="252" t="s">
        <v>199</v>
      </c>
      <c r="C180" s="225">
        <v>100</v>
      </c>
      <c r="D180" s="154">
        <v>1000</v>
      </c>
      <c r="E180" s="226">
        <f t="shared" ref="E180:E182" si="27">C180/D180</f>
        <v>0.1</v>
      </c>
      <c r="F180" s="227"/>
      <c r="G180" s="154"/>
      <c r="H180" s="227">
        <f t="shared" ref="H180:H181" si="28">E180</f>
        <v>0.1</v>
      </c>
      <c r="I180" s="156">
        <v>0.05</v>
      </c>
      <c r="J180" s="154" t="s">
        <v>14</v>
      </c>
      <c r="K180" s="226" t="s">
        <v>17</v>
      </c>
      <c r="L180" s="180"/>
    </row>
    <row r="181" spans="1:12" s="169" customFormat="1" ht="12" customHeight="1">
      <c r="A181" s="160">
        <v>2518</v>
      </c>
      <c r="B181" s="252" t="s">
        <v>198</v>
      </c>
      <c r="C181" s="225">
        <v>100</v>
      </c>
      <c r="D181" s="154">
        <v>1000</v>
      </c>
      <c r="E181" s="226">
        <f t="shared" si="27"/>
        <v>0.1</v>
      </c>
      <c r="F181" s="227"/>
      <c r="G181" s="154"/>
      <c r="H181" s="227">
        <f t="shared" si="28"/>
        <v>0.1</v>
      </c>
      <c r="I181" s="156">
        <v>0.05</v>
      </c>
      <c r="J181" s="154" t="s">
        <v>14</v>
      </c>
      <c r="K181" s="226" t="s">
        <v>17</v>
      </c>
      <c r="L181" s="180"/>
    </row>
    <row r="182" spans="1:12" s="169" customFormat="1" ht="12" customHeight="1">
      <c r="A182" s="160">
        <v>2519</v>
      </c>
      <c r="B182" s="253" t="s">
        <v>197</v>
      </c>
      <c r="C182" s="225">
        <v>3.6</v>
      </c>
      <c r="D182" s="154">
        <v>1000</v>
      </c>
      <c r="E182" s="226">
        <f t="shared" si="27"/>
        <v>3.5999999999999999E-3</v>
      </c>
      <c r="F182" s="227">
        <v>0.47</v>
      </c>
      <c r="G182" s="154">
        <v>10</v>
      </c>
      <c r="H182" s="227">
        <f>F182/G182</f>
        <v>4.7E-2</v>
      </c>
      <c r="I182" s="156">
        <v>0.05</v>
      </c>
      <c r="J182" s="154" t="s">
        <v>14</v>
      </c>
      <c r="K182" s="226" t="s">
        <v>16</v>
      </c>
      <c r="L182" s="180"/>
    </row>
    <row r="183" spans="1:12" ht="12" customHeight="1">
      <c r="A183" s="268">
        <v>2520</v>
      </c>
      <c r="B183" s="253" t="s">
        <v>350</v>
      </c>
      <c r="C183" s="225">
        <v>100</v>
      </c>
      <c r="D183" s="154">
        <v>1000</v>
      </c>
      <c r="E183" s="226">
        <v>0.1</v>
      </c>
      <c r="F183" s="227">
        <v>100</v>
      </c>
      <c r="G183" s="154">
        <v>50</v>
      </c>
      <c r="H183" s="227">
        <v>2</v>
      </c>
      <c r="I183" s="156">
        <v>0.05</v>
      </c>
      <c r="J183" s="154" t="s">
        <v>14</v>
      </c>
      <c r="K183" s="226" t="s">
        <v>17</v>
      </c>
      <c r="L183" s="180"/>
    </row>
    <row r="184" spans="1:12" s="169" customFormat="1" ht="12" customHeight="1">
      <c r="A184" s="160">
        <v>2521</v>
      </c>
      <c r="B184" s="229" t="s">
        <v>351</v>
      </c>
      <c r="C184" s="225">
        <v>21</v>
      </c>
      <c r="D184" s="154">
        <v>10000</v>
      </c>
      <c r="E184" s="226">
        <f>C184/D184</f>
        <v>2.0999999999999999E-3</v>
      </c>
      <c r="F184" s="227"/>
      <c r="G184" s="154"/>
      <c r="H184" s="227">
        <f>+E184</f>
        <v>2.0999999999999999E-3</v>
      </c>
      <c r="I184" s="156">
        <v>0.05</v>
      </c>
      <c r="J184" s="154" t="s">
        <v>14</v>
      </c>
      <c r="K184" s="226" t="s">
        <v>17</v>
      </c>
      <c r="L184" s="180"/>
    </row>
    <row r="185" spans="1:12" ht="12" customHeight="1">
      <c r="A185" s="160">
        <v>2522</v>
      </c>
      <c r="B185" s="229" t="s">
        <v>196</v>
      </c>
      <c r="C185" s="254">
        <v>100</v>
      </c>
      <c r="D185" s="145">
        <v>1000</v>
      </c>
      <c r="E185" s="255">
        <f>C185/D185</f>
        <v>0.1</v>
      </c>
      <c r="F185" s="256"/>
      <c r="G185" s="145"/>
      <c r="H185" s="256">
        <f>E185</f>
        <v>0.1</v>
      </c>
      <c r="I185" s="147">
        <v>0.05</v>
      </c>
      <c r="J185" s="145" t="s">
        <v>14</v>
      </c>
      <c r="K185" s="255" t="s">
        <v>16</v>
      </c>
      <c r="L185" s="180"/>
    </row>
    <row r="186" spans="1:12" ht="12" customHeight="1">
      <c r="A186" s="160">
        <v>2523</v>
      </c>
      <c r="B186" s="179" t="s">
        <v>195</v>
      </c>
      <c r="C186" s="254">
        <v>207</v>
      </c>
      <c r="D186" s="145">
        <v>1000</v>
      </c>
      <c r="E186" s="255">
        <f>C186/D186</f>
        <v>0.20699999999999999</v>
      </c>
      <c r="F186" s="256"/>
      <c r="G186" s="145"/>
      <c r="H186" s="256">
        <f>E186</f>
        <v>0.20699999999999999</v>
      </c>
      <c r="I186" s="147">
        <v>1</v>
      </c>
      <c r="J186" s="145" t="s">
        <v>37</v>
      </c>
      <c r="K186" s="255" t="s">
        <v>37</v>
      </c>
      <c r="L186" s="180"/>
    </row>
    <row r="187" spans="1:12" ht="12" customHeight="1">
      <c r="A187" s="160">
        <v>2524</v>
      </c>
      <c r="B187" s="179" t="s">
        <v>47</v>
      </c>
      <c r="C187" s="225">
        <v>410</v>
      </c>
      <c r="D187" s="154">
        <v>1000</v>
      </c>
      <c r="E187" s="226">
        <f t="shared" ref="E187:E188" si="29">C187/D187</f>
        <v>0.41</v>
      </c>
      <c r="F187" s="227"/>
      <c r="G187" s="154"/>
      <c r="H187" s="227">
        <f t="shared" ref="H187:H188" si="30">E187</f>
        <v>0.41</v>
      </c>
      <c r="I187" s="156">
        <v>0.05</v>
      </c>
      <c r="J187" s="154" t="s">
        <v>14</v>
      </c>
      <c r="K187" s="226" t="s">
        <v>15</v>
      </c>
      <c r="L187" s="180"/>
    </row>
    <row r="188" spans="1:12" s="169" customFormat="1" ht="12" customHeight="1">
      <c r="A188" s="160">
        <v>2525</v>
      </c>
      <c r="B188" s="179" t="s">
        <v>48</v>
      </c>
      <c r="C188" s="225">
        <v>14</v>
      </c>
      <c r="D188" s="154">
        <v>1000</v>
      </c>
      <c r="E188" s="226">
        <f t="shared" si="29"/>
        <v>1.4E-2</v>
      </c>
      <c r="F188" s="227"/>
      <c r="G188" s="154"/>
      <c r="H188" s="227">
        <f t="shared" si="30"/>
        <v>1.4E-2</v>
      </c>
      <c r="I188" s="156">
        <v>1</v>
      </c>
      <c r="J188" s="154" t="s">
        <v>37</v>
      </c>
      <c r="K188" s="226" t="s">
        <v>37</v>
      </c>
      <c r="L188" s="180"/>
    </row>
    <row r="189" spans="1:12" s="169" customFormat="1" ht="12" customHeight="1">
      <c r="A189" s="160">
        <v>2526</v>
      </c>
      <c r="B189" s="179" t="s">
        <v>194</v>
      </c>
      <c r="C189" s="225">
        <v>4.9000000000000004</v>
      </c>
      <c r="D189" s="154">
        <v>1000</v>
      </c>
      <c r="E189" s="226">
        <f>C189/D189</f>
        <v>4.9000000000000007E-3</v>
      </c>
      <c r="F189" s="227">
        <v>0.7</v>
      </c>
      <c r="G189" s="154">
        <v>50</v>
      </c>
      <c r="H189" s="227">
        <f>F189/G189</f>
        <v>1.3999999999999999E-2</v>
      </c>
      <c r="I189" s="156">
        <v>0.01</v>
      </c>
      <c r="J189" s="154" t="s">
        <v>37</v>
      </c>
      <c r="K189" s="226" t="s">
        <v>37</v>
      </c>
      <c r="L189" s="180"/>
    </row>
    <row r="190" spans="1:12" s="169" customFormat="1" ht="12" customHeight="1">
      <c r="A190" s="160">
        <v>2527</v>
      </c>
      <c r="B190" s="179" t="s">
        <v>193</v>
      </c>
      <c r="C190" s="225">
        <v>2.4</v>
      </c>
      <c r="D190" s="154">
        <v>1000</v>
      </c>
      <c r="E190" s="226">
        <f>C190/D190</f>
        <v>2.3999999999999998E-3</v>
      </c>
      <c r="F190" s="227">
        <v>0.22</v>
      </c>
      <c r="G190" s="154">
        <v>50</v>
      </c>
      <c r="H190" s="227">
        <f>F190/G190</f>
        <v>4.4000000000000003E-3</v>
      </c>
      <c r="I190" s="156">
        <v>0.01</v>
      </c>
      <c r="J190" s="154" t="s">
        <v>37</v>
      </c>
      <c r="K190" s="226" t="s">
        <v>37</v>
      </c>
      <c r="L190" s="180"/>
    </row>
    <row r="191" spans="1:12" s="169" customFormat="1" ht="12" customHeight="1">
      <c r="A191" s="160">
        <v>2528</v>
      </c>
      <c r="B191" s="179" t="s">
        <v>49</v>
      </c>
      <c r="C191" s="225">
        <v>250</v>
      </c>
      <c r="D191" s="154">
        <v>1000</v>
      </c>
      <c r="E191" s="226">
        <f t="shared" ref="E191:E196" si="31">C191/D191</f>
        <v>0.25</v>
      </c>
      <c r="F191" s="227">
        <v>500</v>
      </c>
      <c r="G191" s="154">
        <v>50</v>
      </c>
      <c r="H191" s="227">
        <v>10</v>
      </c>
      <c r="I191" s="156">
        <v>0.05</v>
      </c>
      <c r="J191" s="154" t="s">
        <v>14</v>
      </c>
      <c r="K191" s="226" t="s">
        <v>17</v>
      </c>
      <c r="L191" s="180"/>
    </row>
    <row r="192" spans="1:12" s="169" customFormat="1" ht="12" customHeight="1">
      <c r="A192" s="160">
        <v>2529</v>
      </c>
      <c r="B192" s="179" t="s">
        <v>274</v>
      </c>
      <c r="C192" s="225">
        <v>1000</v>
      </c>
      <c r="D192" s="154">
        <v>1000</v>
      </c>
      <c r="E192" s="226">
        <f t="shared" si="31"/>
        <v>1</v>
      </c>
      <c r="F192" s="227"/>
      <c r="G192" s="154"/>
      <c r="H192" s="227">
        <f t="shared" ref="H192" si="32">E192</f>
        <v>1</v>
      </c>
      <c r="I192" s="156">
        <v>0.05</v>
      </c>
      <c r="J192" s="154" t="s">
        <v>14</v>
      </c>
      <c r="K192" s="226" t="s">
        <v>17</v>
      </c>
      <c r="L192" s="180"/>
    </row>
    <row r="193" spans="1:12" s="169" customFormat="1" ht="12" customHeight="1">
      <c r="A193" s="268">
        <v>2530</v>
      </c>
      <c r="B193" s="179" t="s">
        <v>353</v>
      </c>
      <c r="C193" s="225">
        <v>100</v>
      </c>
      <c r="D193" s="154">
        <v>1000</v>
      </c>
      <c r="E193" s="226">
        <f t="shared" si="31"/>
        <v>0.1</v>
      </c>
      <c r="F193" s="227">
        <v>100</v>
      </c>
      <c r="G193" s="154">
        <v>50</v>
      </c>
      <c r="H193" s="249">
        <f>F193/G193</f>
        <v>2</v>
      </c>
      <c r="I193" s="156">
        <v>0.05</v>
      </c>
      <c r="J193" s="154" t="s">
        <v>14</v>
      </c>
      <c r="K193" s="226" t="s">
        <v>17</v>
      </c>
      <c r="L193" s="180"/>
    </row>
    <row r="194" spans="1:12" s="169" customFormat="1" ht="12" customHeight="1">
      <c r="A194" s="160">
        <v>2531</v>
      </c>
      <c r="B194" s="179" t="s">
        <v>50</v>
      </c>
      <c r="C194" s="225">
        <v>90</v>
      </c>
      <c r="D194" s="154">
        <v>1000</v>
      </c>
      <c r="E194" s="226">
        <f t="shared" si="31"/>
        <v>0.09</v>
      </c>
      <c r="F194" s="227">
        <v>0.78</v>
      </c>
      <c r="G194" s="154">
        <v>50</v>
      </c>
      <c r="H194" s="227">
        <f>F194/G194</f>
        <v>1.5600000000000001E-2</v>
      </c>
      <c r="I194" s="156">
        <v>0.05</v>
      </c>
      <c r="J194" s="154" t="s">
        <v>14</v>
      </c>
      <c r="K194" s="226" t="s">
        <v>17</v>
      </c>
      <c r="L194" s="180"/>
    </row>
    <row r="195" spans="1:12" s="169" customFormat="1" ht="12" customHeight="1">
      <c r="A195" s="160">
        <v>2532</v>
      </c>
      <c r="B195" s="179" t="s">
        <v>51</v>
      </c>
      <c r="C195" s="225">
        <v>1000</v>
      </c>
      <c r="D195" s="154">
        <v>1000</v>
      </c>
      <c r="E195" s="226">
        <f t="shared" si="31"/>
        <v>1</v>
      </c>
      <c r="F195" s="227"/>
      <c r="G195" s="154"/>
      <c r="H195" s="227">
        <f>E195</f>
        <v>1</v>
      </c>
      <c r="I195" s="156">
        <v>0.5</v>
      </c>
      <c r="J195" s="154" t="s">
        <v>18</v>
      </c>
      <c r="K195" s="226" t="s">
        <v>15</v>
      </c>
      <c r="L195" s="180"/>
    </row>
    <row r="196" spans="1:12" s="169" customFormat="1" ht="12" customHeight="1">
      <c r="A196" s="160">
        <v>2533</v>
      </c>
      <c r="B196" s="179" t="s">
        <v>52</v>
      </c>
      <c r="C196" s="225">
        <v>250</v>
      </c>
      <c r="D196" s="154">
        <v>5000</v>
      </c>
      <c r="E196" s="226">
        <f t="shared" si="31"/>
        <v>0.05</v>
      </c>
      <c r="F196" s="227"/>
      <c r="G196" s="154"/>
      <c r="H196" s="227">
        <f>E196</f>
        <v>0.05</v>
      </c>
      <c r="I196" s="156">
        <v>0.5</v>
      </c>
      <c r="J196" s="154" t="s">
        <v>18</v>
      </c>
      <c r="K196" s="226" t="s">
        <v>15</v>
      </c>
      <c r="L196" s="180"/>
    </row>
    <row r="197" spans="1:12" s="169" customFormat="1" ht="12" customHeight="1">
      <c r="A197" s="160">
        <v>2534</v>
      </c>
      <c r="B197" s="179" t="s">
        <v>53</v>
      </c>
      <c r="C197" s="225"/>
      <c r="D197" s="154"/>
      <c r="E197" s="226">
        <v>10</v>
      </c>
      <c r="F197" s="227"/>
      <c r="G197" s="154"/>
      <c r="H197" s="227">
        <v>10</v>
      </c>
      <c r="I197" s="156">
        <v>0.05</v>
      </c>
      <c r="J197" s="154" t="s">
        <v>37</v>
      </c>
      <c r="K197" s="226" t="s">
        <v>37</v>
      </c>
      <c r="L197" s="180"/>
    </row>
    <row r="198" spans="1:12" s="169" customFormat="1" ht="12" customHeight="1">
      <c r="A198" s="160">
        <v>2535</v>
      </c>
      <c r="B198" s="179" t="s">
        <v>354</v>
      </c>
      <c r="C198" s="225"/>
      <c r="D198" s="154"/>
      <c r="E198" s="226">
        <v>10</v>
      </c>
      <c r="F198" s="227"/>
      <c r="G198" s="154"/>
      <c r="H198" s="227">
        <v>10</v>
      </c>
      <c r="I198" s="156">
        <v>1</v>
      </c>
      <c r="J198" s="154" t="s">
        <v>37</v>
      </c>
      <c r="K198" s="226" t="s">
        <v>37</v>
      </c>
      <c r="L198" s="180"/>
    </row>
    <row r="199" spans="1:12" ht="12" customHeight="1">
      <c r="A199" s="160">
        <v>2536</v>
      </c>
      <c r="B199" s="179" t="s">
        <v>54</v>
      </c>
      <c r="C199" s="225">
        <v>9100</v>
      </c>
      <c r="D199" s="154">
        <v>5000</v>
      </c>
      <c r="E199" s="226">
        <f t="shared" ref="E199" si="33">C199/D199</f>
        <v>1.82</v>
      </c>
      <c r="F199" s="227"/>
      <c r="G199" s="154"/>
      <c r="H199" s="227">
        <f>E199</f>
        <v>1.82</v>
      </c>
      <c r="I199" s="156">
        <v>0.5</v>
      </c>
      <c r="J199" s="154" t="s">
        <v>18</v>
      </c>
      <c r="K199" s="226" t="s">
        <v>16</v>
      </c>
      <c r="L199" s="180"/>
    </row>
    <row r="200" spans="1:12" ht="12" customHeight="1">
      <c r="A200" s="160">
        <v>2537</v>
      </c>
      <c r="B200" s="179" t="s">
        <v>355</v>
      </c>
      <c r="C200" s="225"/>
      <c r="D200" s="154"/>
      <c r="E200" s="226">
        <v>10</v>
      </c>
      <c r="F200" s="227"/>
      <c r="G200" s="154"/>
      <c r="H200" s="227">
        <v>10</v>
      </c>
      <c r="I200" s="156">
        <v>1</v>
      </c>
      <c r="J200" s="154" t="s">
        <v>37</v>
      </c>
      <c r="K200" s="226" t="s">
        <v>37</v>
      </c>
      <c r="L200" s="180"/>
    </row>
    <row r="201" spans="1:12" s="169" customFormat="1" ht="12" customHeight="1">
      <c r="A201" s="160">
        <v>2538</v>
      </c>
      <c r="B201" s="179" t="s">
        <v>192</v>
      </c>
      <c r="C201" s="225">
        <v>1000</v>
      </c>
      <c r="D201" s="154">
        <v>10000</v>
      </c>
      <c r="E201" s="226">
        <f t="shared" ref="E201:E207" si="34">C201/D201</f>
        <v>0.1</v>
      </c>
      <c r="F201" s="227"/>
      <c r="G201" s="154"/>
      <c r="H201" s="227">
        <f t="shared" ref="H201:H203" si="35">E201</f>
        <v>0.1</v>
      </c>
      <c r="I201" s="156">
        <v>1</v>
      </c>
      <c r="J201" s="154" t="s">
        <v>27</v>
      </c>
      <c r="K201" s="226" t="s">
        <v>15</v>
      </c>
      <c r="L201" s="180"/>
    </row>
    <row r="202" spans="1:12" s="169" customFormat="1" ht="12" customHeight="1">
      <c r="A202" s="160">
        <v>2539</v>
      </c>
      <c r="B202" s="179" t="s">
        <v>191</v>
      </c>
      <c r="C202" s="225">
        <v>1000</v>
      </c>
      <c r="D202" s="154">
        <v>10000</v>
      </c>
      <c r="E202" s="226">
        <f t="shared" si="34"/>
        <v>0.1</v>
      </c>
      <c r="F202" s="227"/>
      <c r="G202" s="154"/>
      <c r="H202" s="227">
        <f t="shared" si="35"/>
        <v>0.1</v>
      </c>
      <c r="I202" s="156">
        <v>0.05</v>
      </c>
      <c r="J202" s="154" t="s">
        <v>14</v>
      </c>
      <c r="K202" s="226" t="s">
        <v>17</v>
      </c>
      <c r="L202" s="180"/>
    </row>
    <row r="203" spans="1:12" s="169" customFormat="1" ht="12" customHeight="1">
      <c r="A203" s="160">
        <v>2540</v>
      </c>
      <c r="B203" s="179" t="s">
        <v>109</v>
      </c>
      <c r="C203" s="225">
        <v>450</v>
      </c>
      <c r="D203" s="154">
        <v>1000</v>
      </c>
      <c r="E203" s="226">
        <f t="shared" si="34"/>
        <v>0.45</v>
      </c>
      <c r="F203" s="227"/>
      <c r="G203" s="154"/>
      <c r="H203" s="227">
        <f t="shared" si="35"/>
        <v>0.45</v>
      </c>
      <c r="I203" s="156">
        <v>0.05</v>
      </c>
      <c r="J203" s="154" t="s">
        <v>14</v>
      </c>
      <c r="K203" s="226" t="s">
        <v>16</v>
      </c>
      <c r="L203" s="180"/>
    </row>
    <row r="204" spans="1:12" ht="12" customHeight="1">
      <c r="A204" s="160">
        <v>2541</v>
      </c>
      <c r="B204" s="179" t="s">
        <v>357</v>
      </c>
      <c r="C204" s="225">
        <v>230</v>
      </c>
      <c r="D204" s="154">
        <v>1000</v>
      </c>
      <c r="E204" s="226">
        <f t="shared" si="34"/>
        <v>0.23</v>
      </c>
      <c r="F204" s="227">
        <v>31</v>
      </c>
      <c r="G204" s="154">
        <v>100</v>
      </c>
      <c r="H204" s="227">
        <f>F204/G204</f>
        <v>0.31</v>
      </c>
      <c r="I204" s="156">
        <v>0.15</v>
      </c>
      <c r="J204" s="154" t="s">
        <v>14</v>
      </c>
      <c r="K204" s="226" t="s">
        <v>15</v>
      </c>
      <c r="L204" s="180"/>
    </row>
    <row r="205" spans="1:12" s="169" customFormat="1" ht="12" customHeight="1">
      <c r="A205" s="160">
        <v>2542</v>
      </c>
      <c r="B205" s="179" t="s">
        <v>55</v>
      </c>
      <c r="C205" s="225"/>
      <c r="D205" s="154"/>
      <c r="E205" s="226">
        <v>10</v>
      </c>
      <c r="F205" s="227"/>
      <c r="G205" s="154"/>
      <c r="H205" s="227">
        <v>10</v>
      </c>
      <c r="I205" s="156">
        <v>0.05</v>
      </c>
      <c r="J205" s="154" t="s">
        <v>37</v>
      </c>
      <c r="K205" s="226" t="s">
        <v>37</v>
      </c>
      <c r="L205" s="180"/>
    </row>
    <row r="206" spans="1:12" s="169" customFormat="1" ht="12" customHeight="1">
      <c r="A206" s="160">
        <v>2543</v>
      </c>
      <c r="B206" s="179" t="s">
        <v>190</v>
      </c>
      <c r="C206" s="225">
        <v>28</v>
      </c>
      <c r="D206" s="154">
        <v>1000</v>
      </c>
      <c r="E206" s="226">
        <f t="shared" si="34"/>
        <v>2.8000000000000001E-2</v>
      </c>
      <c r="F206" s="227">
        <v>0.05</v>
      </c>
      <c r="G206" s="154">
        <v>10</v>
      </c>
      <c r="H206" s="227">
        <f>F206/G206</f>
        <v>5.0000000000000001E-3</v>
      </c>
      <c r="I206" s="156">
        <v>0.05</v>
      </c>
      <c r="J206" s="154" t="s">
        <v>37</v>
      </c>
      <c r="K206" s="226" t="s">
        <v>37</v>
      </c>
      <c r="L206" s="180"/>
    </row>
    <row r="207" spans="1:12" s="169" customFormat="1" ht="12" customHeight="1">
      <c r="A207" s="268">
        <v>2544</v>
      </c>
      <c r="B207" s="179" t="s">
        <v>358</v>
      </c>
      <c r="C207" s="225">
        <v>25</v>
      </c>
      <c r="D207" s="154">
        <v>5000</v>
      </c>
      <c r="E207" s="226">
        <f t="shared" si="34"/>
        <v>5.0000000000000001E-3</v>
      </c>
      <c r="F207" s="227"/>
      <c r="G207" s="154"/>
      <c r="H207" s="227">
        <f t="shared" ref="H207" si="36">E207</f>
        <v>5.0000000000000001E-3</v>
      </c>
      <c r="I207" s="156">
        <v>0.05</v>
      </c>
      <c r="J207" s="154" t="s">
        <v>14</v>
      </c>
      <c r="K207" s="226" t="s">
        <v>17</v>
      </c>
      <c r="L207" s="180"/>
    </row>
    <row r="208" spans="1:12" s="169" customFormat="1" ht="12" customHeight="1">
      <c r="A208" s="160">
        <v>2545</v>
      </c>
      <c r="B208" s="229" t="s">
        <v>110</v>
      </c>
      <c r="C208" s="225">
        <v>113</v>
      </c>
      <c r="D208" s="154">
        <v>5000</v>
      </c>
      <c r="E208" s="257">
        <f>C208/D208</f>
        <v>2.2599999999999999E-2</v>
      </c>
      <c r="F208" s="227"/>
      <c r="G208" s="154"/>
      <c r="H208" s="258">
        <f>+E208</f>
        <v>2.2599999999999999E-2</v>
      </c>
      <c r="I208" s="156">
        <v>0.05</v>
      </c>
      <c r="J208" s="154" t="s">
        <v>14</v>
      </c>
      <c r="K208" s="226" t="s">
        <v>16</v>
      </c>
      <c r="L208" s="180"/>
    </row>
    <row r="209" spans="1:12" s="169" customFormat="1" ht="12" customHeight="1">
      <c r="A209" s="160">
        <v>2546</v>
      </c>
      <c r="B209" s="179" t="s">
        <v>189</v>
      </c>
      <c r="C209" s="225">
        <v>0.17</v>
      </c>
      <c r="D209" s="154">
        <v>1000</v>
      </c>
      <c r="E209" s="226">
        <f>C209/D209</f>
        <v>1.7000000000000001E-4</v>
      </c>
      <c r="F209" s="227">
        <v>6.0000000000000001E-3</v>
      </c>
      <c r="G209" s="154">
        <v>50</v>
      </c>
      <c r="H209" s="227">
        <f>F209/G209</f>
        <v>1.2E-4</v>
      </c>
      <c r="I209" s="156">
        <v>0.01</v>
      </c>
      <c r="J209" s="154" t="s">
        <v>14</v>
      </c>
      <c r="K209" s="226" t="s">
        <v>17</v>
      </c>
      <c r="L209" s="180"/>
    </row>
    <row r="210" spans="1:12" s="169" customFormat="1" ht="12" customHeight="1">
      <c r="A210" s="160">
        <v>2547</v>
      </c>
      <c r="B210" s="179" t="s">
        <v>188</v>
      </c>
      <c r="C210" s="225">
        <v>18</v>
      </c>
      <c r="D210" s="154">
        <v>1000</v>
      </c>
      <c r="E210" s="226">
        <f>C210/D210</f>
        <v>1.7999999999999999E-2</v>
      </c>
      <c r="F210" s="227"/>
      <c r="G210" s="154"/>
      <c r="H210" s="227">
        <f>E210</f>
        <v>1.7999999999999999E-2</v>
      </c>
      <c r="I210" s="156">
        <v>0.01</v>
      </c>
      <c r="J210" s="154" t="s">
        <v>14</v>
      </c>
      <c r="K210" s="226" t="s">
        <v>17</v>
      </c>
      <c r="L210" s="180"/>
    </row>
    <row r="211" spans="1:12" s="169" customFormat="1" ht="12" customHeight="1">
      <c r="A211" s="160">
        <v>2548</v>
      </c>
      <c r="B211" s="179" t="s">
        <v>187</v>
      </c>
      <c r="C211" s="225">
        <v>1972</v>
      </c>
      <c r="D211" s="154">
        <v>1000</v>
      </c>
      <c r="E211" s="226">
        <f>C211/D211</f>
        <v>1.972</v>
      </c>
      <c r="F211" s="227"/>
      <c r="G211" s="154"/>
      <c r="H211" s="258">
        <f>+E211</f>
        <v>1.972</v>
      </c>
      <c r="I211" s="156">
        <v>0.05</v>
      </c>
      <c r="J211" s="154" t="s">
        <v>14</v>
      </c>
      <c r="K211" s="226" t="s">
        <v>16</v>
      </c>
      <c r="L211" s="180"/>
    </row>
    <row r="212" spans="1:12" s="169" customFormat="1" ht="12" customHeight="1">
      <c r="A212" s="160">
        <v>2549</v>
      </c>
      <c r="B212" s="179" t="s">
        <v>56</v>
      </c>
      <c r="C212" s="225">
        <v>2</v>
      </c>
      <c r="D212" s="154">
        <v>1000</v>
      </c>
      <c r="E212" s="226">
        <f t="shared" ref="E212:E266" si="37">C212/D212</f>
        <v>2E-3</v>
      </c>
      <c r="F212" s="227"/>
      <c r="G212" s="154"/>
      <c r="H212" s="227">
        <f t="shared" ref="H212:H216" si="38">E212</f>
        <v>2E-3</v>
      </c>
      <c r="I212" s="156">
        <v>0.5</v>
      </c>
      <c r="J212" s="154" t="s">
        <v>18</v>
      </c>
      <c r="K212" s="226" t="s">
        <v>15</v>
      </c>
      <c r="L212" s="180"/>
    </row>
    <row r="213" spans="1:12" s="169" customFormat="1" ht="12" customHeight="1">
      <c r="A213" s="160">
        <v>2550</v>
      </c>
      <c r="B213" s="179" t="s">
        <v>57</v>
      </c>
      <c r="C213" s="225">
        <v>10</v>
      </c>
      <c r="D213" s="154">
        <v>1000</v>
      </c>
      <c r="E213" s="226">
        <f>C213/D213</f>
        <v>0.01</v>
      </c>
      <c r="F213" s="227"/>
      <c r="G213" s="154"/>
      <c r="H213" s="227">
        <f t="shared" si="38"/>
        <v>0.01</v>
      </c>
      <c r="I213" s="156">
        <v>1</v>
      </c>
      <c r="J213" s="154" t="s">
        <v>27</v>
      </c>
      <c r="K213" s="226" t="s">
        <v>15</v>
      </c>
      <c r="L213" s="180"/>
    </row>
    <row r="214" spans="1:12" s="169" customFormat="1" ht="12" customHeight="1">
      <c r="A214" s="160">
        <v>2551</v>
      </c>
      <c r="B214" s="179" t="s">
        <v>186</v>
      </c>
      <c r="C214" s="225">
        <v>100</v>
      </c>
      <c r="D214" s="154">
        <v>1000</v>
      </c>
      <c r="E214" s="226">
        <f t="shared" ref="E214" si="39">C214/D214</f>
        <v>0.1</v>
      </c>
      <c r="F214" s="227"/>
      <c r="G214" s="154"/>
      <c r="H214" s="227">
        <f t="shared" si="38"/>
        <v>0.1</v>
      </c>
      <c r="I214" s="156">
        <v>0.05</v>
      </c>
      <c r="J214" s="154" t="s">
        <v>14</v>
      </c>
      <c r="K214" s="226" t="s">
        <v>17</v>
      </c>
      <c r="L214" s="180"/>
    </row>
    <row r="215" spans="1:12" s="169" customFormat="1" ht="12" customHeight="1">
      <c r="A215" s="160">
        <v>2552</v>
      </c>
      <c r="B215" s="179" t="s">
        <v>58</v>
      </c>
      <c r="C215" s="225">
        <v>655</v>
      </c>
      <c r="D215" s="154">
        <v>1000</v>
      </c>
      <c r="E215" s="226">
        <f t="shared" si="37"/>
        <v>0.65500000000000003</v>
      </c>
      <c r="F215" s="227"/>
      <c r="G215" s="154"/>
      <c r="H215" s="227">
        <f t="shared" si="38"/>
        <v>0.65500000000000003</v>
      </c>
      <c r="I215" s="156">
        <v>1</v>
      </c>
      <c r="J215" s="154" t="s">
        <v>27</v>
      </c>
      <c r="K215" s="226" t="s">
        <v>16</v>
      </c>
      <c r="L215" s="180"/>
    </row>
    <row r="216" spans="1:12" s="169" customFormat="1" ht="12" customHeight="1">
      <c r="A216" s="160">
        <v>2553</v>
      </c>
      <c r="B216" s="179" t="s">
        <v>59</v>
      </c>
      <c r="C216" s="225">
        <v>530</v>
      </c>
      <c r="D216" s="154">
        <v>1000</v>
      </c>
      <c r="E216" s="226">
        <f t="shared" si="37"/>
        <v>0.53</v>
      </c>
      <c r="F216" s="227"/>
      <c r="G216" s="154"/>
      <c r="H216" s="227">
        <f t="shared" si="38"/>
        <v>0.53</v>
      </c>
      <c r="I216" s="156">
        <v>1</v>
      </c>
      <c r="J216" s="154" t="s">
        <v>27</v>
      </c>
      <c r="K216" s="226" t="s">
        <v>15</v>
      </c>
      <c r="L216" s="180"/>
    </row>
    <row r="217" spans="1:12" s="169" customFormat="1" ht="12" customHeight="1">
      <c r="A217" s="160">
        <v>2554</v>
      </c>
      <c r="B217" s="179" t="s">
        <v>60</v>
      </c>
      <c r="C217" s="225">
        <v>0.2</v>
      </c>
      <c r="D217" s="154">
        <v>1000</v>
      </c>
      <c r="E217" s="226">
        <f t="shared" si="37"/>
        <v>2.0000000000000001E-4</v>
      </c>
      <c r="F217" s="227">
        <v>0.16</v>
      </c>
      <c r="G217" s="154">
        <v>100</v>
      </c>
      <c r="H217" s="227">
        <f>F217/G217</f>
        <v>1.6000000000000001E-3</v>
      </c>
      <c r="I217" s="156">
        <v>1</v>
      </c>
      <c r="J217" s="154" t="s">
        <v>27</v>
      </c>
      <c r="K217" s="226" t="s">
        <v>15</v>
      </c>
      <c r="L217" s="180"/>
    </row>
    <row r="218" spans="1:12" s="169" customFormat="1" ht="12" customHeight="1">
      <c r="A218" s="160">
        <v>2555</v>
      </c>
      <c r="B218" s="179" t="s">
        <v>359</v>
      </c>
      <c r="C218" s="225">
        <v>81</v>
      </c>
      <c r="D218" s="154">
        <v>1000</v>
      </c>
      <c r="E218" s="226">
        <f t="shared" si="37"/>
        <v>8.1000000000000003E-2</v>
      </c>
      <c r="F218" s="227">
        <v>11.7</v>
      </c>
      <c r="G218" s="154">
        <v>50</v>
      </c>
      <c r="H218" s="227">
        <v>0.23400000000000001</v>
      </c>
      <c r="I218" s="156">
        <v>0.05</v>
      </c>
      <c r="J218" s="154" t="s">
        <v>14</v>
      </c>
      <c r="K218" s="226" t="s">
        <v>15</v>
      </c>
      <c r="L218" s="180"/>
    </row>
    <row r="219" spans="1:12" s="169" customFormat="1" ht="12" customHeight="1">
      <c r="A219" s="160">
        <v>2556</v>
      </c>
      <c r="B219" s="179" t="s">
        <v>61</v>
      </c>
      <c r="C219" s="225">
        <v>100</v>
      </c>
      <c r="D219" s="154">
        <v>1000</v>
      </c>
      <c r="E219" s="226">
        <v>0.1</v>
      </c>
      <c r="F219" s="227">
        <v>5.5</v>
      </c>
      <c r="G219" s="154">
        <v>50</v>
      </c>
      <c r="H219" s="227">
        <v>0.11</v>
      </c>
      <c r="I219" s="156">
        <v>0.5</v>
      </c>
      <c r="J219" s="154" t="s">
        <v>18</v>
      </c>
      <c r="K219" s="226" t="s">
        <v>15</v>
      </c>
      <c r="L219" s="180"/>
    </row>
    <row r="220" spans="1:12" ht="12" customHeight="1">
      <c r="A220" s="160">
        <v>2557</v>
      </c>
      <c r="B220" s="179" t="s">
        <v>62</v>
      </c>
      <c r="C220" s="225">
        <v>10</v>
      </c>
      <c r="D220" s="154">
        <v>1000</v>
      </c>
      <c r="E220" s="226">
        <f t="shared" si="37"/>
        <v>0.01</v>
      </c>
      <c r="F220" s="227">
        <v>1</v>
      </c>
      <c r="G220" s="154">
        <v>10</v>
      </c>
      <c r="H220" s="227">
        <f>F220/G220</f>
        <v>0.1</v>
      </c>
      <c r="I220" s="156">
        <v>1</v>
      </c>
      <c r="J220" s="154" t="s">
        <v>27</v>
      </c>
      <c r="K220" s="226" t="s">
        <v>15</v>
      </c>
      <c r="L220" s="180"/>
    </row>
    <row r="221" spans="1:12" s="169" customFormat="1" ht="12" customHeight="1">
      <c r="A221" s="160">
        <v>2558</v>
      </c>
      <c r="B221" s="179" t="s">
        <v>63</v>
      </c>
      <c r="C221" s="225">
        <v>4.2249999999999996</v>
      </c>
      <c r="D221" s="154">
        <v>1000</v>
      </c>
      <c r="E221" s="226">
        <f t="shared" si="37"/>
        <v>4.2249999999999996E-3</v>
      </c>
      <c r="F221" s="227">
        <v>0.11</v>
      </c>
      <c r="G221" s="154">
        <v>50</v>
      </c>
      <c r="H221" s="227">
        <f>F221/G221</f>
        <v>2.2000000000000001E-3</v>
      </c>
      <c r="I221" s="156">
        <v>0.05</v>
      </c>
      <c r="J221" s="154" t="s">
        <v>14</v>
      </c>
      <c r="K221" s="226" t="s">
        <v>16</v>
      </c>
      <c r="L221" s="180"/>
    </row>
    <row r="222" spans="1:12" s="169" customFormat="1" ht="12" customHeight="1">
      <c r="A222" s="160">
        <v>2559</v>
      </c>
      <c r="B222" s="179" t="s">
        <v>64</v>
      </c>
      <c r="C222" s="225">
        <v>0.26</v>
      </c>
      <c r="D222" s="154">
        <v>1000</v>
      </c>
      <c r="E222" s="226">
        <f>C222/D222</f>
        <v>2.6000000000000003E-4</v>
      </c>
      <c r="F222" s="227">
        <v>3.9600000000000003E-2</v>
      </c>
      <c r="G222" s="154">
        <v>50</v>
      </c>
      <c r="H222" s="259">
        <f>F222/G222</f>
        <v>7.9200000000000006E-4</v>
      </c>
      <c r="I222" s="156">
        <v>0.05</v>
      </c>
      <c r="J222" s="154" t="s">
        <v>14</v>
      </c>
      <c r="K222" s="226" t="s">
        <v>16</v>
      </c>
      <c r="L222" s="180"/>
    </row>
    <row r="223" spans="1:12" ht="12" customHeight="1">
      <c r="A223" s="245">
        <v>2560</v>
      </c>
      <c r="B223" s="179" t="s">
        <v>65</v>
      </c>
      <c r="C223" s="225">
        <v>100</v>
      </c>
      <c r="D223" s="154">
        <v>1000</v>
      </c>
      <c r="E223" s="226">
        <f t="shared" si="37"/>
        <v>0.1</v>
      </c>
      <c r="F223" s="227"/>
      <c r="G223" s="154"/>
      <c r="H223" s="227">
        <f t="shared" ref="H223:H259" si="40">E223</f>
        <v>0.1</v>
      </c>
      <c r="I223" s="156">
        <v>0.05</v>
      </c>
      <c r="J223" s="154" t="s">
        <v>14</v>
      </c>
      <c r="K223" s="226" t="s">
        <v>17</v>
      </c>
      <c r="L223" s="180"/>
    </row>
    <row r="224" spans="1:12" s="169" customFormat="1" ht="12" customHeight="1">
      <c r="A224" s="245">
        <v>2561</v>
      </c>
      <c r="B224" s="179" t="s">
        <v>66</v>
      </c>
      <c r="C224" s="225">
        <v>31</v>
      </c>
      <c r="D224" s="154">
        <v>1000</v>
      </c>
      <c r="E224" s="226">
        <f t="shared" si="37"/>
        <v>3.1E-2</v>
      </c>
      <c r="F224" s="227"/>
      <c r="G224" s="154"/>
      <c r="H224" s="227">
        <f t="shared" si="40"/>
        <v>3.1E-2</v>
      </c>
      <c r="I224" s="156">
        <v>0.05</v>
      </c>
      <c r="J224" s="154" t="s">
        <v>14</v>
      </c>
      <c r="K224" s="226" t="s">
        <v>16</v>
      </c>
      <c r="L224" s="180"/>
    </row>
    <row r="225" spans="1:12" s="169" customFormat="1" ht="12" customHeight="1">
      <c r="A225" s="245">
        <v>2562</v>
      </c>
      <c r="B225" s="179" t="s">
        <v>67</v>
      </c>
      <c r="C225" s="225">
        <v>106</v>
      </c>
      <c r="D225" s="154">
        <v>1000</v>
      </c>
      <c r="E225" s="226">
        <f t="shared" si="37"/>
        <v>0.106</v>
      </c>
      <c r="F225" s="227"/>
      <c r="G225" s="154"/>
      <c r="H225" s="227">
        <f t="shared" si="40"/>
        <v>0.106</v>
      </c>
      <c r="I225" s="156">
        <v>0.05</v>
      </c>
      <c r="J225" s="154" t="s">
        <v>14</v>
      </c>
      <c r="K225" s="226" t="s">
        <v>17</v>
      </c>
      <c r="L225" s="180"/>
    </row>
    <row r="226" spans="1:12" s="169" customFormat="1" ht="12" customHeight="1">
      <c r="A226" s="245">
        <v>2563</v>
      </c>
      <c r="B226" s="179" t="s">
        <v>68</v>
      </c>
      <c r="C226" s="225">
        <v>106</v>
      </c>
      <c r="D226" s="154">
        <v>1000</v>
      </c>
      <c r="E226" s="226">
        <f t="shared" si="37"/>
        <v>0.106</v>
      </c>
      <c r="F226" s="227"/>
      <c r="G226" s="154"/>
      <c r="H226" s="227">
        <f t="shared" si="40"/>
        <v>0.106</v>
      </c>
      <c r="I226" s="156">
        <v>0.05</v>
      </c>
      <c r="J226" s="154" t="s">
        <v>14</v>
      </c>
      <c r="K226" s="226" t="s">
        <v>16</v>
      </c>
      <c r="L226" s="180"/>
    </row>
    <row r="227" spans="1:12" s="169" customFormat="1" ht="12" customHeight="1">
      <c r="A227" s="160">
        <v>2564</v>
      </c>
      <c r="B227" s="179" t="s">
        <v>69</v>
      </c>
      <c r="C227" s="225">
        <v>51</v>
      </c>
      <c r="D227" s="154">
        <v>1000</v>
      </c>
      <c r="E227" s="226">
        <v>5.0999999999999997E-2</v>
      </c>
      <c r="F227" s="227"/>
      <c r="G227" s="154"/>
      <c r="H227" s="227">
        <v>5.0999999999999997E-2</v>
      </c>
      <c r="I227" s="156">
        <v>0.05</v>
      </c>
      <c r="J227" s="154" t="s">
        <v>14</v>
      </c>
      <c r="K227" s="226" t="s">
        <v>16</v>
      </c>
      <c r="L227" s="263" t="s">
        <v>360</v>
      </c>
    </row>
    <row r="228" spans="1:12" s="169" customFormat="1" ht="12" customHeight="1">
      <c r="A228" s="245">
        <v>2565</v>
      </c>
      <c r="B228" s="179" t="s">
        <v>70</v>
      </c>
      <c r="C228" s="225">
        <v>138</v>
      </c>
      <c r="D228" s="154">
        <v>1000</v>
      </c>
      <c r="E228" s="226">
        <f t="shared" si="37"/>
        <v>0.13800000000000001</v>
      </c>
      <c r="F228" s="227"/>
      <c r="G228" s="154"/>
      <c r="H228" s="227">
        <f t="shared" si="40"/>
        <v>0.13800000000000001</v>
      </c>
      <c r="I228" s="156">
        <v>0.05</v>
      </c>
      <c r="J228" s="154" t="s">
        <v>37</v>
      </c>
      <c r="K228" s="226" t="s">
        <v>37</v>
      </c>
      <c r="L228" s="180"/>
    </row>
    <row r="229" spans="1:12" s="169" customFormat="1" ht="12" customHeight="1">
      <c r="A229" s="245">
        <v>2566</v>
      </c>
      <c r="B229" s="179" t="s">
        <v>71</v>
      </c>
      <c r="C229" s="225">
        <v>128</v>
      </c>
      <c r="D229" s="154">
        <v>5000</v>
      </c>
      <c r="E229" s="226">
        <f t="shared" si="37"/>
        <v>2.5600000000000001E-2</v>
      </c>
      <c r="F229" s="227"/>
      <c r="G229" s="154"/>
      <c r="H229" s="227">
        <f t="shared" si="40"/>
        <v>2.5600000000000001E-2</v>
      </c>
      <c r="I229" s="156">
        <v>0.05</v>
      </c>
      <c r="J229" s="154" t="s">
        <v>14</v>
      </c>
      <c r="K229" s="226" t="s">
        <v>16</v>
      </c>
      <c r="L229" s="180"/>
    </row>
    <row r="230" spans="1:12" ht="12" customHeight="1">
      <c r="A230" s="245">
        <v>2567</v>
      </c>
      <c r="B230" s="179" t="s">
        <v>72</v>
      </c>
      <c r="C230" s="225">
        <v>30</v>
      </c>
      <c r="D230" s="154">
        <v>1000</v>
      </c>
      <c r="E230" s="226">
        <f t="shared" si="37"/>
        <v>0.03</v>
      </c>
      <c r="F230" s="227"/>
      <c r="G230" s="154"/>
      <c r="H230" s="227">
        <f t="shared" si="40"/>
        <v>0.03</v>
      </c>
      <c r="I230" s="156">
        <v>0.05</v>
      </c>
      <c r="J230" s="154" t="s">
        <v>14</v>
      </c>
      <c r="K230" s="226" t="s">
        <v>17</v>
      </c>
      <c r="L230" s="180"/>
    </row>
    <row r="231" spans="1:12" ht="12" customHeight="1">
      <c r="A231" s="245">
        <v>2568</v>
      </c>
      <c r="B231" s="179" t="s">
        <v>73</v>
      </c>
      <c r="C231" s="225">
        <v>130</v>
      </c>
      <c r="D231" s="154">
        <v>1000</v>
      </c>
      <c r="E231" s="226">
        <f t="shared" si="37"/>
        <v>0.13</v>
      </c>
      <c r="F231" s="227"/>
      <c r="G231" s="154"/>
      <c r="H231" s="227">
        <f t="shared" si="40"/>
        <v>0.13</v>
      </c>
      <c r="I231" s="156">
        <v>0.05</v>
      </c>
      <c r="J231" s="154" t="s">
        <v>14</v>
      </c>
      <c r="K231" s="226" t="s">
        <v>17</v>
      </c>
      <c r="L231" s="180"/>
    </row>
    <row r="232" spans="1:12" ht="12" customHeight="1">
      <c r="A232" s="160">
        <v>2569</v>
      </c>
      <c r="B232" s="179" t="s">
        <v>74</v>
      </c>
      <c r="C232" s="225">
        <v>48</v>
      </c>
      <c r="D232" s="154">
        <v>1000</v>
      </c>
      <c r="E232" s="226">
        <f>C232/D232</f>
        <v>4.8000000000000001E-2</v>
      </c>
      <c r="F232" s="227"/>
      <c r="G232" s="154"/>
      <c r="H232" s="227">
        <f>E232</f>
        <v>4.8000000000000001E-2</v>
      </c>
      <c r="I232" s="156">
        <v>1</v>
      </c>
      <c r="J232" s="154" t="s">
        <v>37</v>
      </c>
      <c r="K232" s="226" t="s">
        <v>37</v>
      </c>
      <c r="L232" s="180"/>
    </row>
    <row r="233" spans="1:12" s="169" customFormat="1" ht="12" customHeight="1">
      <c r="A233" s="160">
        <v>2570</v>
      </c>
      <c r="B233" s="179" t="s">
        <v>75</v>
      </c>
      <c r="C233" s="225">
        <v>100</v>
      </c>
      <c r="D233" s="154">
        <v>1000</v>
      </c>
      <c r="E233" s="226">
        <v>0.1</v>
      </c>
      <c r="F233" s="227">
        <v>10</v>
      </c>
      <c r="G233" s="154">
        <v>50</v>
      </c>
      <c r="H233" s="227">
        <v>0.2</v>
      </c>
      <c r="I233" s="156">
        <v>0.05</v>
      </c>
      <c r="J233" s="154" t="s">
        <v>14</v>
      </c>
      <c r="K233" s="226" t="s">
        <v>16</v>
      </c>
      <c r="L233" s="180"/>
    </row>
    <row r="234" spans="1:12" s="169" customFormat="1" ht="12" customHeight="1">
      <c r="A234" s="160">
        <v>2571</v>
      </c>
      <c r="B234" s="179" t="s">
        <v>185</v>
      </c>
      <c r="C234" s="225">
        <v>31.2</v>
      </c>
      <c r="D234" s="154">
        <v>1000</v>
      </c>
      <c r="E234" s="226">
        <f t="shared" si="37"/>
        <v>3.1199999999999999E-2</v>
      </c>
      <c r="F234" s="227"/>
      <c r="G234" s="154"/>
      <c r="H234" s="227">
        <f>E234</f>
        <v>3.1199999999999999E-2</v>
      </c>
      <c r="I234" s="156">
        <v>0.05</v>
      </c>
      <c r="J234" s="154" t="s">
        <v>14</v>
      </c>
      <c r="K234" s="226" t="s">
        <v>16</v>
      </c>
      <c r="L234" s="180"/>
    </row>
    <row r="235" spans="1:12" s="169" customFormat="1" ht="12" customHeight="1">
      <c r="A235" s="245">
        <v>2572</v>
      </c>
      <c r="B235" s="179" t="s">
        <v>76</v>
      </c>
      <c r="C235" s="225">
        <v>208</v>
      </c>
      <c r="D235" s="154">
        <v>5000</v>
      </c>
      <c r="E235" s="226">
        <f t="shared" si="37"/>
        <v>4.1599999999999998E-2</v>
      </c>
      <c r="F235" s="227"/>
      <c r="G235" s="154"/>
      <c r="H235" s="227">
        <f t="shared" si="40"/>
        <v>4.1599999999999998E-2</v>
      </c>
      <c r="I235" s="156">
        <v>0.05</v>
      </c>
      <c r="J235" s="154" t="s">
        <v>14</v>
      </c>
      <c r="K235" s="226" t="s">
        <v>16</v>
      </c>
      <c r="L235" s="180"/>
    </row>
    <row r="236" spans="1:12" s="169" customFormat="1" ht="12" customHeight="1">
      <c r="A236" s="245">
        <v>2573</v>
      </c>
      <c r="B236" s="179" t="s">
        <v>77</v>
      </c>
      <c r="C236" s="225">
        <v>95</v>
      </c>
      <c r="D236" s="154">
        <v>5000</v>
      </c>
      <c r="E236" s="226">
        <f t="shared" si="37"/>
        <v>1.9E-2</v>
      </c>
      <c r="F236" s="227"/>
      <c r="G236" s="154"/>
      <c r="H236" s="227">
        <f t="shared" si="40"/>
        <v>1.9E-2</v>
      </c>
      <c r="I236" s="156">
        <v>0.05</v>
      </c>
      <c r="J236" s="154" t="s">
        <v>14</v>
      </c>
      <c r="K236" s="226" t="s">
        <v>16</v>
      </c>
      <c r="L236" s="180"/>
    </row>
    <row r="237" spans="1:12" s="169" customFormat="1" ht="12" customHeight="1">
      <c r="A237" s="245">
        <v>2574</v>
      </c>
      <c r="B237" s="179" t="s">
        <v>78</v>
      </c>
      <c r="C237" s="225">
        <v>6500</v>
      </c>
      <c r="D237" s="154">
        <v>1000</v>
      </c>
      <c r="E237" s="226">
        <f t="shared" si="37"/>
        <v>6.5</v>
      </c>
      <c r="F237" s="227"/>
      <c r="G237" s="154"/>
      <c r="H237" s="227">
        <f t="shared" si="40"/>
        <v>6.5</v>
      </c>
      <c r="I237" s="156">
        <v>0.05</v>
      </c>
      <c r="J237" s="154" t="s">
        <v>14</v>
      </c>
      <c r="K237" s="226" t="s">
        <v>17</v>
      </c>
      <c r="L237" s="180"/>
    </row>
    <row r="238" spans="1:12" ht="12" customHeight="1">
      <c r="A238" s="160">
        <v>2575</v>
      </c>
      <c r="B238" s="179" t="s">
        <v>79</v>
      </c>
      <c r="C238" s="225">
        <v>911</v>
      </c>
      <c r="D238" s="154">
        <v>1000</v>
      </c>
      <c r="E238" s="226">
        <f t="shared" si="37"/>
        <v>0.91100000000000003</v>
      </c>
      <c r="F238" s="227">
        <v>88</v>
      </c>
      <c r="G238" s="154">
        <v>10</v>
      </c>
      <c r="H238" s="227">
        <f>F238/G238</f>
        <v>8.8000000000000007</v>
      </c>
      <c r="I238" s="156">
        <v>0.05</v>
      </c>
      <c r="J238" s="154" t="s">
        <v>14</v>
      </c>
      <c r="K238" s="226" t="s">
        <v>17</v>
      </c>
      <c r="L238" s="180"/>
    </row>
    <row r="239" spans="1:12" s="169" customFormat="1" ht="12" customHeight="1">
      <c r="A239" s="160">
        <v>2576</v>
      </c>
      <c r="B239" s="179" t="s">
        <v>80</v>
      </c>
      <c r="C239" s="225">
        <v>4400</v>
      </c>
      <c r="D239" s="154">
        <v>1000</v>
      </c>
      <c r="E239" s="226">
        <f>C239/D239</f>
        <v>4.4000000000000004</v>
      </c>
      <c r="F239" s="227">
        <v>100</v>
      </c>
      <c r="G239" s="154">
        <v>10</v>
      </c>
      <c r="H239" s="227">
        <f>F239/G239</f>
        <v>10</v>
      </c>
      <c r="I239" s="156">
        <v>0.05</v>
      </c>
      <c r="J239" s="154" t="s">
        <v>14</v>
      </c>
      <c r="K239" s="226" t="s">
        <v>17</v>
      </c>
      <c r="L239" s="180"/>
    </row>
    <row r="240" spans="1:12" s="169" customFormat="1" ht="12" customHeight="1">
      <c r="A240" s="160">
        <v>2577</v>
      </c>
      <c r="B240" s="179" t="s">
        <v>81</v>
      </c>
      <c r="C240" s="225">
        <v>500</v>
      </c>
      <c r="D240" s="154">
        <v>1000</v>
      </c>
      <c r="E240" s="226">
        <f t="shared" ref="E240" si="41">C240/D240</f>
        <v>0.5</v>
      </c>
      <c r="F240" s="227"/>
      <c r="G240" s="154"/>
      <c r="H240" s="227">
        <f t="shared" ref="H240" si="42">E240</f>
        <v>0.5</v>
      </c>
      <c r="I240" s="156">
        <v>0.05</v>
      </c>
      <c r="J240" s="154" t="s">
        <v>14</v>
      </c>
      <c r="K240" s="226" t="s">
        <v>16</v>
      </c>
      <c r="L240" s="180"/>
    </row>
    <row r="241" spans="1:12" ht="12" customHeight="1">
      <c r="A241" s="160">
        <v>2578</v>
      </c>
      <c r="B241" s="179" t="s">
        <v>82</v>
      </c>
      <c r="C241" s="225">
        <v>3940</v>
      </c>
      <c r="D241" s="154">
        <v>5000</v>
      </c>
      <c r="E241" s="226">
        <f t="shared" si="37"/>
        <v>0.78800000000000003</v>
      </c>
      <c r="F241" s="227"/>
      <c r="G241" s="154"/>
      <c r="H241" s="227">
        <f t="shared" si="40"/>
        <v>0.78800000000000003</v>
      </c>
      <c r="I241" s="156">
        <v>0.05</v>
      </c>
      <c r="J241" s="154" t="s">
        <v>14</v>
      </c>
      <c r="K241" s="226" t="s">
        <v>16</v>
      </c>
      <c r="L241" s="180" t="s">
        <v>361</v>
      </c>
    </row>
    <row r="242" spans="1:12" ht="12" customHeight="1">
      <c r="A242" s="160">
        <v>2579</v>
      </c>
      <c r="B242" s="179" t="s">
        <v>83</v>
      </c>
      <c r="C242" s="225">
        <v>1254</v>
      </c>
      <c r="D242" s="154">
        <v>1000</v>
      </c>
      <c r="E242" s="226">
        <f t="shared" si="37"/>
        <v>1.254</v>
      </c>
      <c r="F242" s="227"/>
      <c r="G242" s="154"/>
      <c r="H242" s="227">
        <f t="shared" si="40"/>
        <v>1.254</v>
      </c>
      <c r="I242" s="156">
        <v>0.05</v>
      </c>
      <c r="J242" s="154" t="s">
        <v>14</v>
      </c>
      <c r="K242" s="226" t="s">
        <v>16</v>
      </c>
      <c r="L242" s="180" t="s">
        <v>361</v>
      </c>
    </row>
    <row r="243" spans="1:12" s="169" customFormat="1" ht="12" customHeight="1">
      <c r="A243" s="160">
        <v>2580</v>
      </c>
      <c r="B243" s="179" t="s">
        <v>84</v>
      </c>
      <c r="C243" s="225">
        <v>943</v>
      </c>
      <c r="D243" s="154">
        <v>1000</v>
      </c>
      <c r="E243" s="226">
        <f t="shared" si="37"/>
        <v>0.94299999999999995</v>
      </c>
      <c r="F243" s="227">
        <v>320</v>
      </c>
      <c r="G243" s="154">
        <v>50</v>
      </c>
      <c r="H243" s="227">
        <f>F243/G243</f>
        <v>6.4</v>
      </c>
      <c r="I243" s="156">
        <v>0.5</v>
      </c>
      <c r="J243" s="154" t="s">
        <v>18</v>
      </c>
      <c r="K243" s="226" t="s">
        <v>16</v>
      </c>
      <c r="L243" s="180"/>
    </row>
    <row r="244" spans="1:12" s="169" customFormat="1" ht="12" customHeight="1">
      <c r="A244" s="160">
        <v>2581</v>
      </c>
      <c r="B244" s="179" t="s">
        <v>85</v>
      </c>
      <c r="C244" s="225">
        <v>32000</v>
      </c>
      <c r="D244" s="154">
        <v>1000</v>
      </c>
      <c r="E244" s="226">
        <f t="shared" si="37"/>
        <v>32</v>
      </c>
      <c r="F244" s="158"/>
      <c r="G244" s="154"/>
      <c r="H244" s="155">
        <f t="shared" ref="H244" si="43">E244</f>
        <v>32</v>
      </c>
      <c r="I244" s="156">
        <v>0.05</v>
      </c>
      <c r="J244" s="154" t="s">
        <v>14</v>
      </c>
      <c r="K244" s="226" t="s">
        <v>17</v>
      </c>
      <c r="L244" s="180"/>
    </row>
    <row r="245" spans="1:12" s="169" customFormat="1" ht="12" customHeight="1">
      <c r="A245" s="160">
        <v>2582</v>
      </c>
      <c r="B245" s="179" t="s">
        <v>86</v>
      </c>
      <c r="C245" s="225">
        <v>500</v>
      </c>
      <c r="D245" s="154">
        <v>1000</v>
      </c>
      <c r="E245" s="226">
        <f t="shared" si="37"/>
        <v>0.5</v>
      </c>
      <c r="F245" s="227"/>
      <c r="G245" s="154"/>
      <c r="H245" s="227">
        <f>E245</f>
        <v>0.5</v>
      </c>
      <c r="I245" s="156">
        <v>0.05</v>
      </c>
      <c r="J245" s="154" t="s">
        <v>14</v>
      </c>
      <c r="K245" s="226" t="s">
        <v>16</v>
      </c>
      <c r="L245" s="180"/>
    </row>
    <row r="246" spans="1:12" s="169" customFormat="1" ht="12" customHeight="1">
      <c r="A246" s="160">
        <v>2583</v>
      </c>
      <c r="B246" s="179" t="s">
        <v>87</v>
      </c>
      <c r="C246" s="260">
        <v>762.5</v>
      </c>
      <c r="D246" s="154">
        <v>1000</v>
      </c>
      <c r="E246" s="261">
        <f t="shared" si="37"/>
        <v>0.76249999999999996</v>
      </c>
      <c r="F246" s="227"/>
      <c r="G246" s="154"/>
      <c r="H246" s="262">
        <f>E246</f>
        <v>0.76249999999999996</v>
      </c>
      <c r="I246" s="156">
        <v>0.05</v>
      </c>
      <c r="J246" s="154" t="s">
        <v>14</v>
      </c>
      <c r="K246" s="226" t="s">
        <v>16</v>
      </c>
      <c r="L246" s="180"/>
    </row>
    <row r="247" spans="1:12" s="169" customFormat="1" ht="12" customHeight="1">
      <c r="A247" s="160">
        <v>2584</v>
      </c>
      <c r="B247" s="179" t="s">
        <v>88</v>
      </c>
      <c r="C247" s="225">
        <v>109</v>
      </c>
      <c r="D247" s="154">
        <v>1000</v>
      </c>
      <c r="E247" s="226">
        <f t="shared" si="37"/>
        <v>0.109</v>
      </c>
      <c r="F247" s="227">
        <v>172.5</v>
      </c>
      <c r="G247" s="154">
        <v>50</v>
      </c>
      <c r="H247" s="227">
        <f>F247/G247</f>
        <v>3.45</v>
      </c>
      <c r="I247" s="156">
        <v>0.05</v>
      </c>
      <c r="J247" s="154" t="s">
        <v>14</v>
      </c>
      <c r="K247" s="226" t="s">
        <v>16</v>
      </c>
      <c r="L247" s="180"/>
    </row>
    <row r="248" spans="1:12" s="169" customFormat="1" ht="12" customHeight="1">
      <c r="A248" s="160">
        <v>2585</v>
      </c>
      <c r="B248" s="179" t="s">
        <v>89</v>
      </c>
      <c r="C248" s="225">
        <v>969</v>
      </c>
      <c r="D248" s="154">
        <v>1000</v>
      </c>
      <c r="E248" s="226">
        <f t="shared" si="37"/>
        <v>0.96899999999999997</v>
      </c>
      <c r="F248" s="227">
        <v>0.5</v>
      </c>
      <c r="G248" s="154">
        <v>50</v>
      </c>
      <c r="H248" s="227">
        <f>F248/G248</f>
        <v>0.01</v>
      </c>
      <c r="I248" s="156">
        <v>0.05</v>
      </c>
      <c r="J248" s="154" t="s">
        <v>14</v>
      </c>
      <c r="K248" s="226" t="s">
        <v>16</v>
      </c>
      <c r="L248" s="125"/>
    </row>
    <row r="249" spans="1:12" ht="12" customHeight="1">
      <c r="A249" s="160">
        <v>2586</v>
      </c>
      <c r="B249" s="179" t="s">
        <v>90</v>
      </c>
      <c r="C249" s="225">
        <v>841</v>
      </c>
      <c r="D249" s="154">
        <v>1000</v>
      </c>
      <c r="E249" s="226">
        <f t="shared" si="37"/>
        <v>0.84099999999999997</v>
      </c>
      <c r="F249" s="227"/>
      <c r="G249" s="154"/>
      <c r="H249" s="227">
        <f t="shared" si="40"/>
        <v>0.84099999999999997</v>
      </c>
      <c r="I249" s="156">
        <v>0.05</v>
      </c>
      <c r="J249" s="154" t="s">
        <v>14</v>
      </c>
      <c r="K249" s="226" t="s">
        <v>16</v>
      </c>
    </row>
    <row r="250" spans="1:12" ht="12" customHeight="1">
      <c r="A250" s="245">
        <v>2587</v>
      </c>
      <c r="B250" s="179" t="s">
        <v>91</v>
      </c>
      <c r="C250" s="225">
        <v>1000</v>
      </c>
      <c r="D250" s="154">
        <v>5000</v>
      </c>
      <c r="E250" s="226">
        <f t="shared" si="37"/>
        <v>0.2</v>
      </c>
      <c r="F250" s="227"/>
      <c r="G250" s="154"/>
      <c r="H250" s="227">
        <f t="shared" si="40"/>
        <v>0.2</v>
      </c>
      <c r="I250" s="156">
        <v>0.5</v>
      </c>
      <c r="J250" s="154" t="s">
        <v>18</v>
      </c>
      <c r="K250" s="226" t="s">
        <v>16</v>
      </c>
    </row>
    <row r="251" spans="1:12" ht="12" customHeight="1">
      <c r="A251" s="245">
        <v>2588</v>
      </c>
      <c r="B251" s="179" t="s">
        <v>92</v>
      </c>
      <c r="C251" s="225">
        <v>4400</v>
      </c>
      <c r="D251" s="154">
        <v>1000</v>
      </c>
      <c r="E251" s="226">
        <f t="shared" si="37"/>
        <v>4.4000000000000004</v>
      </c>
      <c r="F251" s="227"/>
      <c r="G251" s="154"/>
      <c r="H251" s="227">
        <f t="shared" si="40"/>
        <v>4.4000000000000004</v>
      </c>
      <c r="I251" s="156">
        <v>0.5</v>
      </c>
      <c r="J251" s="154" t="s">
        <v>18</v>
      </c>
      <c r="K251" s="226" t="s">
        <v>16</v>
      </c>
    </row>
    <row r="252" spans="1:12" ht="12" customHeight="1">
      <c r="A252" s="245">
        <v>2589</v>
      </c>
      <c r="B252" s="179" t="s">
        <v>93</v>
      </c>
      <c r="C252" s="225">
        <v>1.8</v>
      </c>
      <c r="D252" s="154">
        <v>1000</v>
      </c>
      <c r="E252" s="226">
        <f t="shared" si="37"/>
        <v>1.8E-3</v>
      </c>
      <c r="F252" s="227"/>
      <c r="G252" s="154"/>
      <c r="H252" s="227">
        <f t="shared" si="40"/>
        <v>1.8E-3</v>
      </c>
      <c r="I252" s="156">
        <v>0.05</v>
      </c>
      <c r="J252" s="154" t="s">
        <v>14</v>
      </c>
      <c r="K252" s="226" t="s">
        <v>16</v>
      </c>
    </row>
    <row r="253" spans="1:12" ht="12" customHeight="1">
      <c r="A253" s="245">
        <v>2590</v>
      </c>
      <c r="B253" s="179" t="s">
        <v>94</v>
      </c>
      <c r="C253" s="225">
        <v>100</v>
      </c>
      <c r="D253" s="154">
        <v>5000</v>
      </c>
      <c r="E253" s="226">
        <f t="shared" si="37"/>
        <v>0.02</v>
      </c>
      <c r="F253" s="227"/>
      <c r="G253" s="154"/>
      <c r="H253" s="227">
        <f t="shared" si="40"/>
        <v>0.02</v>
      </c>
      <c r="I253" s="156">
        <v>0.5</v>
      </c>
      <c r="J253" s="154" t="s">
        <v>18</v>
      </c>
      <c r="K253" s="226" t="s">
        <v>16</v>
      </c>
    </row>
    <row r="254" spans="1:12" s="267" customFormat="1" ht="12" customHeight="1">
      <c r="A254" s="160">
        <v>2591</v>
      </c>
      <c r="B254" s="179" t="s">
        <v>95</v>
      </c>
      <c r="C254" s="225">
        <v>10000</v>
      </c>
      <c r="D254" s="154">
        <v>10000</v>
      </c>
      <c r="E254" s="226">
        <f t="shared" si="37"/>
        <v>1</v>
      </c>
      <c r="F254" s="227"/>
      <c r="G254" s="154"/>
      <c r="H254" s="227">
        <f t="shared" si="40"/>
        <v>1</v>
      </c>
      <c r="I254" s="156">
        <v>0.05</v>
      </c>
      <c r="J254" s="154" t="s">
        <v>14</v>
      </c>
      <c r="K254" s="226" t="s">
        <v>16</v>
      </c>
      <c r="L254" s="180"/>
    </row>
    <row r="255" spans="1:12" s="267" customFormat="1" ht="12" customHeight="1">
      <c r="A255" s="160">
        <v>2592</v>
      </c>
      <c r="B255" s="179" t="s">
        <v>96</v>
      </c>
      <c r="C255" s="225">
        <v>100</v>
      </c>
      <c r="D255" s="154">
        <v>1000</v>
      </c>
      <c r="E255" s="226">
        <f>C255/D255</f>
        <v>0.1</v>
      </c>
      <c r="F255" s="227">
        <v>100</v>
      </c>
      <c r="G255" s="154">
        <v>50</v>
      </c>
      <c r="H255" s="227">
        <f>F255/G255</f>
        <v>2</v>
      </c>
      <c r="I255" s="156">
        <v>0.05</v>
      </c>
      <c r="J255" s="154" t="s">
        <v>14</v>
      </c>
      <c r="K255" s="226" t="s">
        <v>17</v>
      </c>
      <c r="L255" s="150"/>
    </row>
    <row r="256" spans="1:12" s="267" customFormat="1" ht="12" customHeight="1">
      <c r="A256" s="160">
        <v>2593</v>
      </c>
      <c r="B256" s="179" t="s">
        <v>97</v>
      </c>
      <c r="C256" s="225">
        <v>209</v>
      </c>
      <c r="D256" s="154">
        <v>5000</v>
      </c>
      <c r="E256" s="226">
        <f t="shared" si="37"/>
        <v>4.1799999999999997E-2</v>
      </c>
      <c r="F256" s="227"/>
      <c r="G256" s="154"/>
      <c r="H256" s="227">
        <f t="shared" si="40"/>
        <v>4.1799999999999997E-2</v>
      </c>
      <c r="I256" s="156">
        <v>1</v>
      </c>
      <c r="J256" s="154" t="s">
        <v>27</v>
      </c>
      <c r="K256" s="226" t="s">
        <v>16</v>
      </c>
      <c r="L256" s="150"/>
    </row>
    <row r="257" spans="1:12" s="267" customFormat="1" ht="12" customHeight="1">
      <c r="A257" s="160">
        <v>2594</v>
      </c>
      <c r="B257" s="179" t="s">
        <v>184</v>
      </c>
      <c r="C257" s="225">
        <v>188</v>
      </c>
      <c r="D257" s="154">
        <v>5000</v>
      </c>
      <c r="E257" s="226">
        <f t="shared" si="37"/>
        <v>3.7600000000000001E-2</v>
      </c>
      <c r="F257" s="227"/>
      <c r="G257" s="154"/>
      <c r="H257" s="227">
        <f t="shared" si="40"/>
        <v>3.7600000000000001E-2</v>
      </c>
      <c r="I257" s="156">
        <v>1</v>
      </c>
      <c r="J257" s="154" t="s">
        <v>27</v>
      </c>
      <c r="K257" s="226" t="s">
        <v>16</v>
      </c>
      <c r="L257" s="150"/>
    </row>
    <row r="258" spans="1:12" s="267" customFormat="1" ht="12" customHeight="1">
      <c r="A258" s="160">
        <v>2595</v>
      </c>
      <c r="B258" s="179" t="s">
        <v>98</v>
      </c>
      <c r="C258" s="225">
        <v>600</v>
      </c>
      <c r="D258" s="154">
        <v>1000</v>
      </c>
      <c r="E258" s="226">
        <f>C258/D258</f>
        <v>0.6</v>
      </c>
      <c r="F258" s="227">
        <v>12.5</v>
      </c>
      <c r="G258" s="154">
        <v>50</v>
      </c>
      <c r="H258" s="227">
        <f>F258/G258</f>
        <v>0.25</v>
      </c>
      <c r="I258" s="156">
        <v>0.05</v>
      </c>
      <c r="J258" s="154" t="s">
        <v>14</v>
      </c>
      <c r="K258" s="226" t="s">
        <v>16</v>
      </c>
      <c r="L258" s="150"/>
    </row>
    <row r="259" spans="1:12" s="267" customFormat="1" ht="12" customHeight="1">
      <c r="A259" s="160">
        <v>2596</v>
      </c>
      <c r="B259" s="179" t="s">
        <v>99</v>
      </c>
      <c r="C259" s="225">
        <v>490</v>
      </c>
      <c r="D259" s="154">
        <v>1000</v>
      </c>
      <c r="E259" s="226">
        <f t="shared" si="37"/>
        <v>0.49</v>
      </c>
      <c r="F259" s="227"/>
      <c r="G259" s="154"/>
      <c r="H259" s="227">
        <f t="shared" si="40"/>
        <v>0.49</v>
      </c>
      <c r="I259" s="156">
        <v>0.05</v>
      </c>
      <c r="J259" s="154" t="s">
        <v>14</v>
      </c>
      <c r="K259" s="226" t="s">
        <v>16</v>
      </c>
      <c r="L259" s="150"/>
    </row>
    <row r="260" spans="1:12" s="267" customFormat="1" ht="12" customHeight="1">
      <c r="A260" s="160">
        <v>2597</v>
      </c>
      <c r="B260" s="179" t="s">
        <v>183</v>
      </c>
      <c r="C260" s="225">
        <v>18</v>
      </c>
      <c r="D260" s="154">
        <v>1000</v>
      </c>
      <c r="E260" s="226">
        <f t="shared" si="37"/>
        <v>1.7999999999999999E-2</v>
      </c>
      <c r="F260" s="227">
        <v>3.3</v>
      </c>
      <c r="G260" s="154">
        <v>100</v>
      </c>
      <c r="H260" s="227">
        <f>F260/G260</f>
        <v>3.3000000000000002E-2</v>
      </c>
      <c r="I260" s="156">
        <v>0.05</v>
      </c>
      <c r="J260" s="154" t="s">
        <v>14</v>
      </c>
      <c r="K260" s="226" t="s">
        <v>16</v>
      </c>
      <c r="L260" s="150"/>
    </row>
    <row r="261" spans="1:12">
      <c r="A261" s="160">
        <v>2598</v>
      </c>
      <c r="B261" s="179" t="s">
        <v>100</v>
      </c>
      <c r="C261" s="225">
        <v>75</v>
      </c>
      <c r="D261" s="154">
        <v>1000</v>
      </c>
      <c r="E261" s="226">
        <f>C261/D261</f>
        <v>7.4999999999999997E-2</v>
      </c>
      <c r="F261" s="227">
        <v>5.6</v>
      </c>
      <c r="G261" s="154">
        <v>50</v>
      </c>
      <c r="H261" s="227">
        <f>F261/G261</f>
        <v>0.11199999999999999</v>
      </c>
      <c r="I261" s="156">
        <v>1</v>
      </c>
      <c r="J261" s="154" t="s">
        <v>27</v>
      </c>
      <c r="K261" s="226" t="s">
        <v>16</v>
      </c>
    </row>
    <row r="262" spans="1:12">
      <c r="A262" s="245">
        <v>2599</v>
      </c>
      <c r="B262" s="179" t="s">
        <v>101</v>
      </c>
      <c r="C262" s="156">
        <v>100</v>
      </c>
      <c r="D262" s="154">
        <v>1000</v>
      </c>
      <c r="E262" s="157">
        <f t="shared" si="37"/>
        <v>0.1</v>
      </c>
      <c r="F262" s="158">
        <v>120</v>
      </c>
      <c r="G262" s="154">
        <v>100</v>
      </c>
      <c r="H262" s="155">
        <f>F262/G262</f>
        <v>1.2</v>
      </c>
      <c r="I262" s="156">
        <v>0.5</v>
      </c>
      <c r="J262" s="154" t="s">
        <v>18</v>
      </c>
      <c r="K262" s="226" t="s">
        <v>16</v>
      </c>
    </row>
    <row r="263" spans="1:12">
      <c r="A263" s="245">
        <v>2600</v>
      </c>
      <c r="B263" s="179" t="s">
        <v>102</v>
      </c>
      <c r="C263" s="156">
        <v>120</v>
      </c>
      <c r="D263" s="154">
        <v>1000</v>
      </c>
      <c r="E263" s="157">
        <f t="shared" si="37"/>
        <v>0.12</v>
      </c>
      <c r="F263" s="158">
        <v>120</v>
      </c>
      <c r="G263" s="154">
        <v>100</v>
      </c>
      <c r="H263" s="155">
        <f>F263/G263</f>
        <v>1.2</v>
      </c>
      <c r="I263" s="156">
        <v>1</v>
      </c>
      <c r="J263" s="154" t="s">
        <v>27</v>
      </c>
      <c r="K263" s="226" t="s">
        <v>16</v>
      </c>
    </row>
    <row r="264" spans="1:12">
      <c r="A264" s="245">
        <v>2601</v>
      </c>
      <c r="B264" s="179" t="s">
        <v>103</v>
      </c>
      <c r="C264" s="156">
        <v>120</v>
      </c>
      <c r="D264" s="154">
        <v>1000</v>
      </c>
      <c r="E264" s="157">
        <f t="shared" si="37"/>
        <v>0.12</v>
      </c>
      <c r="F264" s="158">
        <v>120</v>
      </c>
      <c r="G264" s="154">
        <v>100</v>
      </c>
      <c r="H264" s="155">
        <f>F264/G264</f>
        <v>1.2</v>
      </c>
      <c r="I264" s="156">
        <v>0.5</v>
      </c>
      <c r="J264" s="154" t="s">
        <v>18</v>
      </c>
      <c r="K264" s="226" t="s">
        <v>16</v>
      </c>
    </row>
    <row r="265" spans="1:12">
      <c r="A265" s="245">
        <v>2602</v>
      </c>
      <c r="B265" s="179" t="s">
        <v>104</v>
      </c>
      <c r="C265" s="156">
        <v>38</v>
      </c>
      <c r="D265" s="154">
        <v>1000</v>
      </c>
      <c r="E265" s="157">
        <f t="shared" si="37"/>
        <v>3.7999999999999999E-2</v>
      </c>
      <c r="F265" s="158"/>
      <c r="G265" s="154"/>
      <c r="H265" s="155">
        <f t="shared" ref="H265:H269" si="44">E265</f>
        <v>3.7999999999999999E-2</v>
      </c>
      <c r="I265" s="156">
        <v>1</v>
      </c>
      <c r="J265" s="154" t="s">
        <v>27</v>
      </c>
      <c r="K265" s="226" t="s">
        <v>16</v>
      </c>
    </row>
    <row r="266" spans="1:12">
      <c r="A266" s="160">
        <v>2603</v>
      </c>
      <c r="B266" s="179" t="s">
        <v>182</v>
      </c>
      <c r="C266" s="156">
        <v>100</v>
      </c>
      <c r="D266" s="154">
        <v>5000</v>
      </c>
      <c r="E266" s="157">
        <f t="shared" si="37"/>
        <v>0.02</v>
      </c>
      <c r="F266" s="158"/>
      <c r="G266" s="154"/>
      <c r="H266" s="155">
        <f t="shared" si="44"/>
        <v>0.02</v>
      </c>
      <c r="I266" s="156">
        <v>1</v>
      </c>
      <c r="J266" s="154" t="s">
        <v>27</v>
      </c>
      <c r="K266" s="226" t="s">
        <v>15</v>
      </c>
    </row>
    <row r="267" spans="1:12">
      <c r="A267" s="160">
        <v>2604</v>
      </c>
      <c r="B267" s="179" t="s">
        <v>105</v>
      </c>
      <c r="C267" s="156">
        <v>13</v>
      </c>
      <c r="D267" s="154">
        <v>5000</v>
      </c>
      <c r="E267" s="157">
        <f>C267/D267</f>
        <v>2.5999999999999999E-3</v>
      </c>
      <c r="F267" s="158"/>
      <c r="G267" s="154"/>
      <c r="H267" s="155">
        <f t="shared" si="44"/>
        <v>2.5999999999999999E-3</v>
      </c>
      <c r="I267" s="156">
        <v>1</v>
      </c>
      <c r="J267" s="154" t="s">
        <v>16</v>
      </c>
      <c r="K267" s="226" t="s">
        <v>16</v>
      </c>
    </row>
    <row r="268" spans="1:12">
      <c r="A268" s="160">
        <v>2605</v>
      </c>
      <c r="B268" s="179" t="s">
        <v>106</v>
      </c>
      <c r="C268" s="225">
        <v>40.700000000000003</v>
      </c>
      <c r="D268" s="154">
        <v>1000</v>
      </c>
      <c r="E268" s="226">
        <f>C268/D268</f>
        <v>4.07E-2</v>
      </c>
      <c r="F268" s="227"/>
      <c r="G268" s="154"/>
      <c r="H268" s="227">
        <f>E268</f>
        <v>4.07E-2</v>
      </c>
      <c r="I268" s="156">
        <v>0.05</v>
      </c>
      <c r="J268" s="154" t="s">
        <v>14</v>
      </c>
      <c r="K268" s="226" t="s">
        <v>16</v>
      </c>
    </row>
    <row r="269" spans="1:12">
      <c r="A269" s="160">
        <v>2606</v>
      </c>
      <c r="B269" s="179" t="s">
        <v>107</v>
      </c>
      <c r="C269" s="156">
        <v>528</v>
      </c>
      <c r="D269" s="154">
        <v>1000</v>
      </c>
      <c r="E269" s="157">
        <f t="shared" ref="E269:E283" si="45">C269/D269</f>
        <v>0.52800000000000002</v>
      </c>
      <c r="F269" s="227"/>
      <c r="G269" s="154"/>
      <c r="H269" s="227">
        <f t="shared" si="44"/>
        <v>0.52800000000000002</v>
      </c>
      <c r="I269" s="156">
        <v>0.05</v>
      </c>
      <c r="J269" s="154" t="s">
        <v>14</v>
      </c>
      <c r="K269" s="226" t="s">
        <v>15</v>
      </c>
    </row>
    <row r="270" spans="1:12">
      <c r="A270" s="160">
        <v>2607</v>
      </c>
      <c r="B270" s="229" t="s">
        <v>181</v>
      </c>
      <c r="C270" s="156">
        <v>39</v>
      </c>
      <c r="D270" s="154">
        <v>1000</v>
      </c>
      <c r="E270" s="157">
        <f t="shared" si="45"/>
        <v>3.9E-2</v>
      </c>
      <c r="F270" s="227">
        <v>4.3</v>
      </c>
      <c r="G270" s="154">
        <v>100</v>
      </c>
      <c r="H270" s="227">
        <f>+F270/G270</f>
        <v>4.2999999999999997E-2</v>
      </c>
      <c r="I270" s="156">
        <v>0.5</v>
      </c>
      <c r="J270" s="154" t="s">
        <v>18</v>
      </c>
      <c r="K270" s="226" t="s">
        <v>16</v>
      </c>
    </row>
    <row r="271" spans="1:12">
      <c r="A271" s="160">
        <v>2608</v>
      </c>
      <c r="B271" s="229" t="s">
        <v>180</v>
      </c>
      <c r="C271" s="156">
        <v>100</v>
      </c>
      <c r="D271" s="154">
        <v>1000</v>
      </c>
      <c r="E271" s="157">
        <f t="shared" si="45"/>
        <v>0.1</v>
      </c>
      <c r="F271" s="158">
        <v>100</v>
      </c>
      <c r="G271" s="154">
        <v>10</v>
      </c>
      <c r="H271" s="155">
        <f>+F271/G271</f>
        <v>10</v>
      </c>
      <c r="I271" s="156">
        <v>0.05</v>
      </c>
      <c r="J271" s="154" t="s">
        <v>14</v>
      </c>
      <c r="K271" s="226" t="s">
        <v>17</v>
      </c>
    </row>
    <row r="272" spans="1:12">
      <c r="A272" s="160">
        <v>2609</v>
      </c>
      <c r="B272" s="264" t="s">
        <v>179</v>
      </c>
      <c r="C272" s="156">
        <v>100</v>
      </c>
      <c r="D272" s="154">
        <v>1000</v>
      </c>
      <c r="E272" s="157">
        <f t="shared" si="45"/>
        <v>0.1</v>
      </c>
      <c r="F272" s="158">
        <v>100</v>
      </c>
      <c r="G272" s="154">
        <v>50</v>
      </c>
      <c r="H272" s="155">
        <f t="shared" ref="H272" si="46">F272/G272</f>
        <v>2</v>
      </c>
      <c r="I272" s="156">
        <v>1</v>
      </c>
      <c r="J272" s="154" t="s">
        <v>27</v>
      </c>
      <c r="K272" s="226" t="s">
        <v>16</v>
      </c>
    </row>
    <row r="273" spans="1:11">
      <c r="A273" s="245">
        <v>2610</v>
      </c>
      <c r="B273" s="265" t="s">
        <v>178</v>
      </c>
      <c r="C273" s="156">
        <v>100</v>
      </c>
      <c r="D273" s="154">
        <v>1000</v>
      </c>
      <c r="E273" s="157">
        <f t="shared" si="45"/>
        <v>0.1</v>
      </c>
      <c r="F273" s="158"/>
      <c r="G273" s="154"/>
      <c r="H273" s="155">
        <v>0.1</v>
      </c>
      <c r="I273" s="156">
        <v>0.05</v>
      </c>
      <c r="J273" s="154" t="s">
        <v>14</v>
      </c>
      <c r="K273" s="226" t="s">
        <v>16</v>
      </c>
    </row>
    <row r="274" spans="1:11">
      <c r="A274" s="245">
        <v>2611</v>
      </c>
      <c r="B274" s="160" t="s">
        <v>177</v>
      </c>
      <c r="C274" s="156">
        <v>100</v>
      </c>
      <c r="D274" s="154">
        <v>1000</v>
      </c>
      <c r="E274" s="157">
        <f t="shared" si="45"/>
        <v>0.1</v>
      </c>
      <c r="F274" s="158"/>
      <c r="G274" s="154"/>
      <c r="H274" s="155">
        <v>0.1</v>
      </c>
      <c r="I274" s="156">
        <v>1</v>
      </c>
      <c r="J274" s="154" t="s">
        <v>27</v>
      </c>
      <c r="K274" s="226" t="s">
        <v>16</v>
      </c>
    </row>
    <row r="275" spans="1:11">
      <c r="A275" s="245">
        <v>2612</v>
      </c>
      <c r="B275" s="182" t="s">
        <v>176</v>
      </c>
      <c r="C275" s="156">
        <v>100</v>
      </c>
      <c r="D275" s="154">
        <v>1000</v>
      </c>
      <c r="E275" s="157">
        <f t="shared" si="45"/>
        <v>0.1</v>
      </c>
      <c r="F275" s="158"/>
      <c r="G275" s="154"/>
      <c r="H275" s="155">
        <v>0.1</v>
      </c>
      <c r="I275" s="156">
        <v>1</v>
      </c>
      <c r="J275" s="154" t="s">
        <v>27</v>
      </c>
      <c r="K275" s="226" t="s">
        <v>16</v>
      </c>
    </row>
    <row r="276" spans="1:11">
      <c r="A276" s="245">
        <v>2613</v>
      </c>
      <c r="B276" s="182" t="s">
        <v>175</v>
      </c>
      <c r="C276" s="156">
        <v>100</v>
      </c>
      <c r="D276" s="154">
        <v>1000</v>
      </c>
      <c r="E276" s="157">
        <f t="shared" si="45"/>
        <v>0.1</v>
      </c>
      <c r="F276" s="158"/>
      <c r="G276" s="154"/>
      <c r="H276" s="155">
        <v>0.1</v>
      </c>
      <c r="I276" s="156">
        <v>1</v>
      </c>
      <c r="J276" s="154" t="s">
        <v>27</v>
      </c>
      <c r="K276" s="226" t="s">
        <v>16</v>
      </c>
    </row>
    <row r="277" spans="1:11">
      <c r="A277" s="245">
        <v>2614</v>
      </c>
      <c r="B277" s="265" t="s">
        <v>174</v>
      </c>
      <c r="C277" s="156">
        <v>100</v>
      </c>
      <c r="D277" s="154">
        <v>1000</v>
      </c>
      <c r="E277" s="157">
        <f t="shared" si="45"/>
        <v>0.1</v>
      </c>
      <c r="F277" s="158"/>
      <c r="G277" s="154"/>
      <c r="H277" s="155">
        <v>0.1</v>
      </c>
      <c r="I277" s="156">
        <v>1</v>
      </c>
      <c r="J277" s="154" t="s">
        <v>27</v>
      </c>
      <c r="K277" s="226" t="s">
        <v>16</v>
      </c>
    </row>
    <row r="278" spans="1:11">
      <c r="A278" s="266">
        <v>2615</v>
      </c>
      <c r="B278" s="153" t="s">
        <v>208</v>
      </c>
      <c r="C278" s="156">
        <v>0.59</v>
      </c>
      <c r="D278" s="154">
        <v>5000</v>
      </c>
      <c r="E278" s="157">
        <f t="shared" si="45"/>
        <v>1.18E-4</v>
      </c>
      <c r="F278" s="158"/>
      <c r="G278" s="154"/>
      <c r="H278" s="155">
        <f t="shared" ref="H278:H282" si="47">E278</f>
        <v>1.18E-4</v>
      </c>
      <c r="I278" s="225">
        <v>0.05</v>
      </c>
      <c r="J278" s="154" t="s">
        <v>14</v>
      </c>
      <c r="K278" s="226" t="s">
        <v>16</v>
      </c>
    </row>
    <row r="279" spans="1:11">
      <c r="A279" s="266">
        <v>2616</v>
      </c>
      <c r="B279" s="153" t="s">
        <v>362</v>
      </c>
      <c r="C279" s="225">
        <v>7.4</v>
      </c>
      <c r="D279" s="154">
        <v>1000</v>
      </c>
      <c r="E279" s="226">
        <f t="shared" si="45"/>
        <v>7.4000000000000003E-3</v>
      </c>
      <c r="F279" s="227"/>
      <c r="G279" s="154"/>
      <c r="H279" s="226">
        <f t="shared" si="47"/>
        <v>7.4000000000000003E-3</v>
      </c>
      <c r="I279" s="225">
        <v>0.05</v>
      </c>
      <c r="J279" s="154" t="s">
        <v>14</v>
      </c>
      <c r="K279" s="226" t="s">
        <v>16</v>
      </c>
    </row>
    <row r="280" spans="1:11">
      <c r="A280" s="266">
        <v>2617</v>
      </c>
      <c r="B280" s="153" t="s">
        <v>363</v>
      </c>
      <c r="C280" s="225">
        <v>100</v>
      </c>
      <c r="D280" s="154">
        <v>5000</v>
      </c>
      <c r="E280" s="226">
        <f t="shared" si="45"/>
        <v>0.02</v>
      </c>
      <c r="F280" s="227"/>
      <c r="G280" s="154"/>
      <c r="H280" s="226">
        <f t="shared" si="47"/>
        <v>0.02</v>
      </c>
      <c r="I280" s="225">
        <v>0.05</v>
      </c>
      <c r="J280" s="154" t="s">
        <v>14</v>
      </c>
      <c r="K280" s="226" t="s">
        <v>16</v>
      </c>
    </row>
    <row r="281" spans="1:11">
      <c r="A281" s="266">
        <v>2618</v>
      </c>
      <c r="B281" s="153" t="s">
        <v>364</v>
      </c>
      <c r="C281" s="225">
        <v>100</v>
      </c>
      <c r="D281" s="154">
        <v>1000</v>
      </c>
      <c r="E281" s="226">
        <f t="shared" si="45"/>
        <v>0.1</v>
      </c>
      <c r="F281" s="227"/>
      <c r="G281" s="154"/>
      <c r="H281" s="226">
        <f t="shared" si="47"/>
        <v>0.1</v>
      </c>
      <c r="I281" s="225">
        <v>0.05</v>
      </c>
      <c r="J281" s="154" t="s">
        <v>14</v>
      </c>
      <c r="K281" s="226" t="s">
        <v>16</v>
      </c>
    </row>
    <row r="282" spans="1:11">
      <c r="A282" s="268">
        <v>2619</v>
      </c>
      <c r="B282" s="153" t="s">
        <v>365</v>
      </c>
      <c r="C282" s="225">
        <v>2.2000000000000002</v>
      </c>
      <c r="D282" s="154">
        <v>1000</v>
      </c>
      <c r="E282" s="226">
        <f t="shared" si="45"/>
        <v>2.2000000000000001E-3</v>
      </c>
      <c r="F282" s="227"/>
      <c r="G282" s="154"/>
      <c r="H282" s="226">
        <f t="shared" si="47"/>
        <v>2.2000000000000001E-3</v>
      </c>
      <c r="I282" s="225">
        <v>0.05</v>
      </c>
      <c r="J282" s="154" t="s">
        <v>14</v>
      </c>
      <c r="K282" s="226" t="s">
        <v>17</v>
      </c>
    </row>
    <row r="283" spans="1:11">
      <c r="A283" s="279">
        <v>2620</v>
      </c>
      <c r="B283" s="280" t="s">
        <v>366</v>
      </c>
      <c r="C283" s="225">
        <v>100</v>
      </c>
      <c r="D283" s="154">
        <v>1000</v>
      </c>
      <c r="E283" s="226">
        <f t="shared" si="45"/>
        <v>0.1</v>
      </c>
      <c r="F283" s="227">
        <v>100</v>
      </c>
      <c r="G283" s="154">
        <v>50</v>
      </c>
      <c r="H283" s="226">
        <f>+F283/G283</f>
        <v>2</v>
      </c>
      <c r="I283" s="225">
        <v>0.05</v>
      </c>
      <c r="J283" s="154" t="s">
        <v>14</v>
      </c>
      <c r="K283" s="226" t="s">
        <v>16</v>
      </c>
    </row>
    <row r="284" spans="1:11" ht="12.9" thickBot="1">
      <c r="A284" s="166">
        <v>2621</v>
      </c>
      <c r="B284" s="193" t="s">
        <v>345</v>
      </c>
      <c r="C284" s="281">
        <v>100</v>
      </c>
      <c r="D284" s="282">
        <v>1000</v>
      </c>
      <c r="E284" s="283">
        <f>C284/D284</f>
        <v>0.1</v>
      </c>
      <c r="F284" s="284"/>
      <c r="G284" s="285"/>
      <c r="H284" s="286">
        <f>E284</f>
        <v>0.1</v>
      </c>
      <c r="I284" s="287">
        <v>1</v>
      </c>
      <c r="J284" s="282" t="s">
        <v>27</v>
      </c>
      <c r="K284" s="288" t="s">
        <v>15</v>
      </c>
    </row>
    <row r="285" spans="1:11">
      <c r="A285" s="169"/>
    </row>
    <row r="286" spans="1:11">
      <c r="A286" s="126"/>
    </row>
    <row r="287" spans="1:11">
      <c r="A287" s="269" t="s">
        <v>173</v>
      </c>
      <c r="B287" s="195"/>
      <c r="C287" s="196"/>
      <c r="D287" s="196"/>
      <c r="E287" s="196"/>
      <c r="F287" s="196"/>
      <c r="G287" s="196"/>
      <c r="H287" s="196"/>
      <c r="I287" s="196"/>
    </row>
    <row r="288" spans="1:11">
      <c r="A288" s="270" t="s">
        <v>111</v>
      </c>
      <c r="B288" s="271" t="s">
        <v>172</v>
      </c>
      <c r="C288" s="196"/>
      <c r="D288" s="196"/>
      <c r="E288" s="196"/>
      <c r="F288" s="196"/>
      <c r="G288" s="196"/>
      <c r="H288" s="196"/>
      <c r="I288" s="196"/>
    </row>
    <row r="289" spans="1:9">
      <c r="A289" s="195" t="s">
        <v>112</v>
      </c>
      <c r="B289" s="195" t="s">
        <v>171</v>
      </c>
      <c r="C289" s="196"/>
      <c r="D289" s="196"/>
      <c r="E289" s="196"/>
      <c r="F289" s="196"/>
      <c r="G289" s="196"/>
      <c r="H289" s="196"/>
      <c r="I289" s="196"/>
    </row>
    <row r="290" spans="1:9">
      <c r="A290" s="195"/>
      <c r="B290" s="195" t="s">
        <v>170</v>
      </c>
      <c r="C290" s="196"/>
      <c r="D290" s="196"/>
      <c r="E290" s="196"/>
      <c r="F290" s="196"/>
      <c r="G290" s="196"/>
      <c r="H290" s="196"/>
      <c r="I290" s="196"/>
    </row>
    <row r="291" spans="1:9">
      <c r="A291" s="270" t="s">
        <v>169</v>
      </c>
      <c r="B291" s="271" t="s">
        <v>168</v>
      </c>
      <c r="C291" s="196"/>
      <c r="D291" s="196"/>
      <c r="E291" s="196"/>
      <c r="F291" s="196"/>
      <c r="G291" s="196"/>
      <c r="H291" s="196"/>
      <c r="I291" s="196"/>
    </row>
    <row r="292" spans="1:9">
      <c r="A292" s="270" t="s">
        <v>167</v>
      </c>
      <c r="B292" s="271" t="s">
        <v>166</v>
      </c>
      <c r="C292" s="196"/>
      <c r="D292" s="196"/>
      <c r="E292" s="196"/>
      <c r="F292" s="196"/>
      <c r="G292" s="196"/>
      <c r="H292" s="196"/>
      <c r="I292" s="196"/>
    </row>
    <row r="293" spans="1:9" ht="15.45">
      <c r="A293" s="272" t="s">
        <v>165</v>
      </c>
    </row>
    <row r="294" spans="1:9">
      <c r="A294" s="269" t="s">
        <v>164</v>
      </c>
      <c r="B294" s="195" t="s">
        <v>113</v>
      </c>
    </row>
    <row r="295" spans="1:9">
      <c r="A295" s="269" t="s">
        <v>163</v>
      </c>
      <c r="B295" s="195" t="s">
        <v>114</v>
      </c>
    </row>
    <row r="296" spans="1:9">
      <c r="A296" s="269" t="s">
        <v>162</v>
      </c>
      <c r="B296" s="195" t="s">
        <v>115</v>
      </c>
      <c r="C296" s="171"/>
      <c r="D296" s="171"/>
    </row>
    <row r="297" spans="1:9">
      <c r="A297" s="269" t="s">
        <v>161</v>
      </c>
      <c r="B297" s="195" t="s">
        <v>116</v>
      </c>
    </row>
    <row r="298" spans="1:9">
      <c r="A298" s="269" t="s">
        <v>160</v>
      </c>
      <c r="B298" s="195" t="s">
        <v>159</v>
      </c>
    </row>
    <row r="299" spans="1:9">
      <c r="A299" s="273" t="s">
        <v>158</v>
      </c>
    </row>
    <row r="300" spans="1:9">
      <c r="A300" s="269" t="s">
        <v>157</v>
      </c>
      <c r="B300" s="195" t="s">
        <v>117</v>
      </c>
    </row>
    <row r="301" spans="1:9">
      <c r="A301" s="269" t="s">
        <v>18</v>
      </c>
      <c r="B301" s="195" t="s">
        <v>156</v>
      </c>
    </row>
    <row r="302" spans="1:9">
      <c r="A302" s="269" t="s">
        <v>155</v>
      </c>
      <c r="B302" s="195" t="s">
        <v>118</v>
      </c>
    </row>
    <row r="303" spans="1:9">
      <c r="A303" s="269" t="s">
        <v>151</v>
      </c>
      <c r="B303" s="195" t="s">
        <v>119</v>
      </c>
    </row>
    <row r="304" spans="1:9">
      <c r="A304" s="269" t="s">
        <v>150</v>
      </c>
      <c r="B304" s="195" t="s">
        <v>120</v>
      </c>
    </row>
    <row r="305" spans="1:2">
      <c r="A305" s="273" t="s">
        <v>154</v>
      </c>
    </row>
    <row r="306" spans="1:2">
      <c r="A306" s="269" t="s">
        <v>153</v>
      </c>
      <c r="B306" s="195" t="s">
        <v>121</v>
      </c>
    </row>
    <row r="307" spans="1:2">
      <c r="A307" s="269" t="s">
        <v>152</v>
      </c>
      <c r="B307" s="195" t="s">
        <v>122</v>
      </c>
    </row>
    <row r="308" spans="1:2">
      <c r="A308" s="269" t="s">
        <v>151</v>
      </c>
      <c r="B308" s="195" t="s">
        <v>119</v>
      </c>
    </row>
    <row r="309" spans="1:2">
      <c r="A309" s="269" t="s">
        <v>150</v>
      </c>
      <c r="B309" s="195" t="s">
        <v>120</v>
      </c>
    </row>
    <row r="310" spans="1:2">
      <c r="A310" s="169"/>
    </row>
    <row r="311" spans="1:2">
      <c r="A311" s="169"/>
    </row>
    <row r="312" spans="1:2">
      <c r="A312" s="169"/>
    </row>
    <row r="313" spans="1:2">
      <c r="A313" s="169"/>
    </row>
    <row r="314" spans="1:2">
      <c r="A314" s="169"/>
    </row>
    <row r="315" spans="1:2">
      <c r="A315" s="169"/>
    </row>
    <row r="316" spans="1:2">
      <c r="A316" s="169"/>
    </row>
    <row r="317" spans="1:2">
      <c r="A317" s="169"/>
    </row>
    <row r="318" spans="1:2">
      <c r="A318" s="169"/>
    </row>
    <row r="319" spans="1:2">
      <c r="A319" s="169"/>
    </row>
    <row r="320" spans="1:2">
      <c r="A320" s="169"/>
    </row>
    <row r="321" spans="1:1">
      <c r="A321" s="169"/>
    </row>
    <row r="322" spans="1:1">
      <c r="A322" s="169"/>
    </row>
    <row r="323" spans="1:1">
      <c r="A323" s="169"/>
    </row>
    <row r="324" spans="1:1">
      <c r="A324" s="169"/>
    </row>
    <row r="325" spans="1:1">
      <c r="A325" s="169"/>
    </row>
    <row r="326" spans="1:1">
      <c r="A326" s="169"/>
    </row>
    <row r="327" spans="1:1">
      <c r="A327" s="169"/>
    </row>
    <row r="328" spans="1:1">
      <c r="A328" s="169"/>
    </row>
    <row r="329" spans="1:1">
      <c r="A329" s="169"/>
    </row>
    <row r="330" spans="1:1">
      <c r="A330" s="169"/>
    </row>
    <row r="331" spans="1:1">
      <c r="A331" s="169"/>
    </row>
    <row r="332" spans="1:1">
      <c r="A332" s="169"/>
    </row>
    <row r="333" spans="1:1">
      <c r="A333" s="169"/>
    </row>
    <row r="334" spans="1:1">
      <c r="A334" s="169"/>
    </row>
    <row r="335" spans="1:1">
      <c r="A335" s="169"/>
    </row>
    <row r="336" spans="1:1">
      <c r="A336" s="169"/>
    </row>
    <row r="337" spans="1:1">
      <c r="A337" s="169"/>
    </row>
    <row r="338" spans="1:1">
      <c r="A338" s="169"/>
    </row>
    <row r="339" spans="1:1">
      <c r="A339" s="169"/>
    </row>
    <row r="340" spans="1:1">
      <c r="A340" s="169"/>
    </row>
    <row r="341" spans="1:1">
      <c r="A341" s="169"/>
    </row>
    <row r="342" spans="1:1">
      <c r="A342" s="169"/>
    </row>
    <row r="343" spans="1:1">
      <c r="A343" s="169"/>
    </row>
    <row r="344" spans="1:1">
      <c r="A344" s="169"/>
    </row>
    <row r="345" spans="1:1">
      <c r="A345" s="169"/>
    </row>
    <row r="346" spans="1:1">
      <c r="A346" s="169"/>
    </row>
    <row r="347" spans="1:1">
      <c r="A347" s="169"/>
    </row>
    <row r="348" spans="1:1">
      <c r="A348" s="169"/>
    </row>
    <row r="349" spans="1:1">
      <c r="A349" s="169"/>
    </row>
    <row r="350" spans="1:1">
      <c r="A350" s="169"/>
    </row>
    <row r="351" spans="1:1">
      <c r="A351" s="169"/>
    </row>
    <row r="352" spans="1:1">
      <c r="A352" s="169"/>
    </row>
    <row r="353" spans="1:1">
      <c r="A353" s="169"/>
    </row>
    <row r="354" spans="1:1">
      <c r="A354" s="169"/>
    </row>
    <row r="355" spans="1:1">
      <c r="A355" s="169"/>
    </row>
    <row r="356" spans="1:1">
      <c r="A356" s="169"/>
    </row>
    <row r="357" spans="1:1">
      <c r="A357" s="169"/>
    </row>
    <row r="358" spans="1:1">
      <c r="A358" s="169"/>
    </row>
    <row r="359" spans="1:1">
      <c r="A359" s="169"/>
    </row>
    <row r="360" spans="1:1">
      <c r="A360" s="169"/>
    </row>
    <row r="361" spans="1:1">
      <c r="A361" s="169"/>
    </row>
    <row r="362" spans="1:1">
      <c r="A362" s="169"/>
    </row>
    <row r="363" spans="1:1">
      <c r="A363" s="169"/>
    </row>
    <row r="364" spans="1:1">
      <c r="A364" s="169"/>
    </row>
    <row r="365" spans="1:1">
      <c r="A365" s="169"/>
    </row>
    <row r="366" spans="1:1">
      <c r="A366" s="169"/>
    </row>
    <row r="367" spans="1:1">
      <c r="A367" s="169"/>
    </row>
    <row r="368" spans="1:1">
      <c r="A368" s="169"/>
    </row>
    <row r="369" spans="1:1">
      <c r="A369" s="169"/>
    </row>
    <row r="370" spans="1:1">
      <c r="A370" s="169"/>
    </row>
    <row r="371" spans="1:1">
      <c r="A371" s="169"/>
    </row>
    <row r="372" spans="1:1">
      <c r="A372" s="169"/>
    </row>
    <row r="373" spans="1:1">
      <c r="A373" s="169"/>
    </row>
    <row r="374" spans="1:1">
      <c r="A374" s="169"/>
    </row>
    <row r="375" spans="1:1">
      <c r="A375" s="169"/>
    </row>
    <row r="376" spans="1:1">
      <c r="A376" s="169"/>
    </row>
    <row r="377" spans="1:1">
      <c r="A377" s="169"/>
    </row>
    <row r="378" spans="1:1">
      <c r="A378" s="169"/>
    </row>
    <row r="379" spans="1:1">
      <c r="A379" s="169"/>
    </row>
    <row r="380" spans="1:1">
      <c r="A380" s="169"/>
    </row>
    <row r="381" spans="1:1">
      <c r="A381" s="169"/>
    </row>
    <row r="382" spans="1:1">
      <c r="A382" s="169"/>
    </row>
    <row r="383" spans="1:1">
      <c r="A383" s="169"/>
    </row>
    <row r="384" spans="1:1">
      <c r="A384" s="169"/>
    </row>
    <row r="385" spans="1:1">
      <c r="A385" s="169"/>
    </row>
    <row r="386" spans="1:1">
      <c r="A386" s="169"/>
    </row>
    <row r="387" spans="1:1">
      <c r="A387" s="169"/>
    </row>
    <row r="388" spans="1:1">
      <c r="A388" s="169"/>
    </row>
    <row r="389" spans="1:1">
      <c r="A389" s="169"/>
    </row>
    <row r="390" spans="1:1">
      <c r="A390" s="169"/>
    </row>
    <row r="391" spans="1:1">
      <c r="A391" s="169"/>
    </row>
    <row r="392" spans="1:1">
      <c r="A392" s="169"/>
    </row>
    <row r="393" spans="1:1">
      <c r="A393" s="169"/>
    </row>
    <row r="394" spans="1:1">
      <c r="A394" s="169"/>
    </row>
    <row r="395" spans="1:1">
      <c r="A395" s="169"/>
    </row>
    <row r="396" spans="1:1">
      <c r="A396" s="169"/>
    </row>
    <row r="397" spans="1:1">
      <c r="A397" s="169"/>
    </row>
    <row r="398" spans="1:1">
      <c r="A398" s="169"/>
    </row>
    <row r="399" spans="1:1">
      <c r="A399" s="169"/>
    </row>
    <row r="400" spans="1:1">
      <c r="A400" s="169"/>
    </row>
    <row r="401" spans="1:1">
      <c r="A401" s="169"/>
    </row>
    <row r="402" spans="1:1">
      <c r="A402" s="169"/>
    </row>
    <row r="403" spans="1:1">
      <c r="A403" s="169"/>
    </row>
    <row r="404" spans="1:1">
      <c r="A404" s="169"/>
    </row>
    <row r="405" spans="1:1">
      <c r="A405" s="169"/>
    </row>
    <row r="406" spans="1:1">
      <c r="A406" s="169"/>
    </row>
    <row r="407" spans="1:1">
      <c r="A407" s="169"/>
    </row>
    <row r="408" spans="1:1">
      <c r="A408" s="169"/>
    </row>
    <row r="409" spans="1:1">
      <c r="A409" s="169"/>
    </row>
    <row r="410" spans="1:1">
      <c r="A410" s="169"/>
    </row>
    <row r="411" spans="1:1">
      <c r="A411" s="169"/>
    </row>
    <row r="412" spans="1:1">
      <c r="A412" s="169"/>
    </row>
    <row r="413" spans="1:1">
      <c r="A413" s="169"/>
    </row>
    <row r="414" spans="1:1">
      <c r="A414" s="169"/>
    </row>
    <row r="415" spans="1:1">
      <c r="A415" s="169"/>
    </row>
    <row r="416" spans="1:1">
      <c r="A416" s="169"/>
    </row>
    <row r="417" spans="1:1">
      <c r="A417" s="169"/>
    </row>
    <row r="418" spans="1:1">
      <c r="A418" s="169"/>
    </row>
    <row r="419" spans="1:1">
      <c r="A419" s="169"/>
    </row>
    <row r="420" spans="1:1">
      <c r="A420" s="169"/>
    </row>
    <row r="421" spans="1:1">
      <c r="A421" s="169"/>
    </row>
    <row r="422" spans="1:1">
      <c r="A422" s="169"/>
    </row>
    <row r="423" spans="1:1">
      <c r="A423" s="169"/>
    </row>
    <row r="424" spans="1:1">
      <c r="A424" s="169"/>
    </row>
    <row r="425" spans="1:1">
      <c r="A425" s="169"/>
    </row>
    <row r="426" spans="1:1">
      <c r="A426" s="169"/>
    </row>
    <row r="427" spans="1:1">
      <c r="A427" s="169"/>
    </row>
    <row r="428" spans="1:1">
      <c r="A428" s="169"/>
    </row>
    <row r="429" spans="1:1">
      <c r="A429" s="169"/>
    </row>
    <row r="430" spans="1:1">
      <c r="A430" s="169"/>
    </row>
    <row r="431" spans="1:1">
      <c r="A431" s="169"/>
    </row>
    <row r="432" spans="1:1">
      <c r="A432" s="169"/>
    </row>
    <row r="433" spans="1:1">
      <c r="A433" s="169"/>
    </row>
    <row r="434" spans="1:1">
      <c r="A434" s="169"/>
    </row>
    <row r="435" spans="1:1">
      <c r="A435" s="169"/>
    </row>
    <row r="436" spans="1:1">
      <c r="A436" s="169"/>
    </row>
    <row r="437" spans="1:1">
      <c r="A437" s="169"/>
    </row>
    <row r="438" spans="1:1">
      <c r="A438" s="169"/>
    </row>
    <row r="439" spans="1:1">
      <c r="A439" s="169"/>
    </row>
    <row r="440" spans="1:1">
      <c r="A440" s="169"/>
    </row>
    <row r="441" spans="1:1">
      <c r="A441" s="169"/>
    </row>
    <row r="442" spans="1:1">
      <c r="A442" s="169"/>
    </row>
    <row r="443" spans="1:1">
      <c r="A443" s="169"/>
    </row>
    <row r="444" spans="1:1">
      <c r="A444" s="169"/>
    </row>
    <row r="445" spans="1:1">
      <c r="A445" s="169"/>
    </row>
    <row r="446" spans="1:1">
      <c r="A446" s="169"/>
    </row>
    <row r="447" spans="1:1">
      <c r="A447" s="169"/>
    </row>
    <row r="448" spans="1:1">
      <c r="A448" s="169"/>
    </row>
    <row r="449" spans="1:1">
      <c r="A449" s="169"/>
    </row>
    <row r="450" spans="1:1">
      <c r="A450" s="169"/>
    </row>
    <row r="451" spans="1:1">
      <c r="A451" s="169"/>
    </row>
    <row r="452" spans="1:1">
      <c r="A452" s="169"/>
    </row>
    <row r="453" spans="1:1">
      <c r="A453" s="169"/>
    </row>
    <row r="454" spans="1:1">
      <c r="A454" s="169"/>
    </row>
    <row r="455" spans="1:1">
      <c r="A455" s="169"/>
    </row>
    <row r="456" spans="1:1">
      <c r="A456" s="169"/>
    </row>
    <row r="457" spans="1:1">
      <c r="A457" s="169"/>
    </row>
    <row r="458" spans="1:1">
      <c r="A458" s="169"/>
    </row>
    <row r="459" spans="1:1">
      <c r="A459" s="169"/>
    </row>
    <row r="460" spans="1:1">
      <c r="A460" s="169"/>
    </row>
    <row r="461" spans="1:1">
      <c r="A461" s="169"/>
    </row>
    <row r="462" spans="1:1">
      <c r="A462" s="169"/>
    </row>
    <row r="463" spans="1:1">
      <c r="A463" s="169"/>
    </row>
    <row r="464" spans="1:1">
      <c r="A464" s="169"/>
    </row>
    <row r="465" spans="1:1">
      <c r="A465" s="169"/>
    </row>
    <row r="466" spans="1:1">
      <c r="A466" s="169"/>
    </row>
    <row r="467" spans="1:1">
      <c r="A467" s="169"/>
    </row>
    <row r="468" spans="1:1">
      <c r="A468" s="169"/>
    </row>
    <row r="469" spans="1:1">
      <c r="A469" s="169"/>
    </row>
    <row r="470" spans="1:1">
      <c r="A470" s="169"/>
    </row>
    <row r="471" spans="1:1">
      <c r="A471" s="169"/>
    </row>
    <row r="472" spans="1:1">
      <c r="A472" s="169"/>
    </row>
    <row r="473" spans="1:1">
      <c r="A473" s="169"/>
    </row>
    <row r="474" spans="1:1">
      <c r="A474" s="169"/>
    </row>
    <row r="475" spans="1:1">
      <c r="A475" s="169"/>
    </row>
    <row r="476" spans="1:1">
      <c r="A476" s="169"/>
    </row>
    <row r="477" spans="1:1">
      <c r="A477" s="169"/>
    </row>
    <row r="478" spans="1:1">
      <c r="A478" s="169"/>
    </row>
    <row r="479" spans="1:1">
      <c r="A479" s="169"/>
    </row>
    <row r="480" spans="1:1">
      <c r="A480" s="169"/>
    </row>
    <row r="481" spans="1:1">
      <c r="A481" s="169"/>
    </row>
    <row r="482" spans="1:1">
      <c r="A482" s="169"/>
    </row>
    <row r="483" spans="1:1">
      <c r="A483" s="169"/>
    </row>
    <row r="484" spans="1:1">
      <c r="A484" s="169"/>
    </row>
    <row r="485" spans="1:1">
      <c r="A485" s="169"/>
    </row>
    <row r="486" spans="1:1">
      <c r="A486" s="169"/>
    </row>
    <row r="487" spans="1:1">
      <c r="A487" s="169"/>
    </row>
    <row r="488" spans="1:1">
      <c r="A488" s="169"/>
    </row>
    <row r="489" spans="1:1">
      <c r="A489" s="169"/>
    </row>
    <row r="490" spans="1:1">
      <c r="A490" s="169"/>
    </row>
    <row r="491" spans="1:1">
      <c r="A491" s="169"/>
    </row>
    <row r="492" spans="1:1">
      <c r="A492" s="169"/>
    </row>
    <row r="493" spans="1:1">
      <c r="A493" s="169"/>
    </row>
    <row r="494" spans="1:1">
      <c r="A494" s="169"/>
    </row>
    <row r="495" spans="1:1">
      <c r="A495" s="169"/>
    </row>
    <row r="496" spans="1:1">
      <c r="A496" s="169"/>
    </row>
    <row r="497" spans="1:1">
      <c r="A497" s="169"/>
    </row>
    <row r="498" spans="1:1">
      <c r="A498" s="169"/>
    </row>
    <row r="499" spans="1:1">
      <c r="A499" s="169"/>
    </row>
  </sheetData>
  <dataConsolidate/>
  <mergeCells count="3">
    <mergeCell ref="C5:E5"/>
    <mergeCell ref="F5:H5"/>
    <mergeCell ref="I5:K5"/>
  </mergeCells>
  <hyperlinks>
    <hyperlink ref="B131" r:id="rId1" display="N-(3-Aminopropyl)-N-dodecylpropane-1,3-diamine" xr:uid="{00000000-0004-0000-0300-000000000000}"/>
    <hyperlink ref="B161" r:id="rId2" display="H2O2" xr:uid="{00000000-0004-0000-0300-000001000000}"/>
  </hyperlinks>
  <pageMargins left="0.35433070866141736" right="0.35433070866141736" top="0.59055118110236227" bottom="0.43307086614173229" header="0.23622047244094491" footer="0.23622047244094491"/>
  <pageSetup paperSize="9" scale="98" fitToHeight="0" orientation="landscape" r:id="rId3"/>
  <headerFooter alignWithMargins="0">
    <oddHeader xml:space="preserve">&amp;C&amp;11Detergents Ingredients Database (DID-list) Part A. List of ingredients 2014 &amp;9
 </oddHeader>
    <oddFooter>&amp;L&amp;C&amp;RPage &amp;P (&amp;N)</oddFooter>
  </headerFooter>
  <drawing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533F32775B3054996503D68CEB0F792" ma:contentTypeVersion="6" ma:contentTypeDescription="Opret et nyt dokument." ma:contentTypeScope="" ma:versionID="ab56252b66421f6433912c66c85e766c">
  <xsd:schema xmlns:xsd="http://www.w3.org/2001/XMLSchema" xmlns:xs="http://www.w3.org/2001/XMLSchema" xmlns:p="http://schemas.microsoft.com/office/2006/metadata/properties" xmlns:ns2="7a70b696-6a8c-42c9-aea2-6e7ba44a41ae" targetNamespace="http://schemas.microsoft.com/office/2006/metadata/properties" ma:root="true" ma:fieldsID="64a2cf62162e9935f77f916b42df06a3" ns2:_="">
    <xsd:import namespace="7a70b696-6a8c-42c9-aea2-6e7ba44a41a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70b696-6a8c-42c9-aea2-6e7ba44a41a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a70b696-6a8c-42c9-aea2-6e7ba44a41ae">LIVESHARE-14-59869</_dlc_DocId>
    <_dlc_DocIdUrl xmlns="7a70b696-6a8c-42c9-aea2-6e7ba44a41ae">
      <Url>http://liveshare.svanemerket.org/_layouts/DocIdRedir.aspx?ID=LIVESHARE-14-59869</Url>
      <Description>LIVESHARE-14-59869</Description>
    </_dlc_DocIdUrl>
  </documentManagement>
</p:properties>
</file>

<file path=customXml/itemProps1.xml><?xml version="1.0" encoding="utf-8"?>
<ds:datastoreItem xmlns:ds="http://schemas.openxmlformats.org/officeDocument/2006/customXml" ds:itemID="{F531E7F2-0681-4B60-BFAD-B1AE16BB1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70b696-6a8c-42c9-aea2-6e7ba44a41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E7B2A8-DDA7-45A0-9499-D38D173E75E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D0CD17-7D13-4850-99BC-ACA2AA7DFDFE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45D890FF-2A8C-4708-9DED-0B1DD9900E80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7a70b696-6a8c-42c9-aea2-6e7ba44a41a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1</vt:i4>
      </vt:variant>
    </vt:vector>
  </HeadingPairs>
  <TitlesOfParts>
    <vt:vector size="5" baseType="lpstr">
      <vt:lpstr>1</vt:lpstr>
      <vt:lpstr>2</vt:lpstr>
      <vt:lpstr>3</vt:lpstr>
      <vt:lpstr>DID-list 2016</vt:lpstr>
      <vt:lpstr>'DID-list 2016'!Udskriftstitler</vt:lpstr>
    </vt:vector>
  </TitlesOfParts>
  <Company>Dansk Standard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CDV spreadsheet</dc:title>
  <dc:creator>Nordic Ecolabelling</dc:creator>
  <cp:lastModifiedBy>Charlotte Wedel Friis</cp:lastModifiedBy>
  <cp:lastPrinted>2012-11-16T17:38:49Z</cp:lastPrinted>
  <dcterms:created xsi:type="dcterms:W3CDTF">2004-11-15T09:06:09Z</dcterms:created>
  <dcterms:modified xsi:type="dcterms:W3CDTF">2019-04-29T06:10:26Z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0x0101000533F32775B3054996503D68CEB0F792</vt:lpwstr>
  </property>
  <property fmtid="{D5CDD505-2E9C-101B-9397-08002B2CF9AE}" pid="3" name="_dlc_DocIdItemGuid">
    <vt:lpwstr>a38abde3-d1ba-4214-a56a-7926b47b8d6a</vt:lpwstr>
  </property>
</Properties>
</file>