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O:\Miljø - Sekretariat\ESM\Kriterieredaktør\Svanen\090 Kosmetik\"/>
    </mc:Choice>
  </mc:AlternateContent>
  <xr:revisionPtr revIDLastSave="0" documentId="8_{558FD34A-8F2A-4F08-8245-45E61878EAA9}" xr6:coauthVersionLast="45" xr6:coauthVersionMax="45" xr10:uidLastSave="{00000000-0000-0000-0000-000000000000}"/>
  <bookViews>
    <workbookView xWindow="-28920" yWindow="-60" windowWidth="29040" windowHeight="15840" tabRatio="681" xr2:uid="{00000000-000D-0000-FFFF-FFFF00000000}"/>
  </bookViews>
  <sheets>
    <sheet name="How to use the sheets" sheetId="1" r:id="rId1"/>
    <sheet name="Formula" sheetId="2" r:id="rId2"/>
    <sheet name="Degradability &amp; Toxicity 2007" sheetId="3" r:id="rId3"/>
    <sheet name="Degradability &amp; Toxicity 2014" sheetId="9" r:id="rId4"/>
    <sheet name="Degradability &amp; Toxicity 2016" sheetId="7" r:id="rId5"/>
    <sheet name="DID-list 2007" sheetId="5" r:id="rId6"/>
    <sheet name="DID-list 2014" sheetId="8" r:id="rId7"/>
    <sheet name="DID-list 2016" sheetId="6" r:id="rId8"/>
  </sheets>
  <externalReferences>
    <externalReference r:id="rId9"/>
  </externalReferences>
  <definedNames>
    <definedName name="Invalid">"Invalid DID no"</definedName>
    <definedName name="mf_glas" localSheetId="3">[1]WUR!#REF!</definedName>
    <definedName name="mf_glas" localSheetId="6">[1]WUR!#REF!</definedName>
    <definedName name="mf_glas">[1]WUR!#REF!</definedName>
    <definedName name="NonDID">"See text box below for chemicals not on the DID-list"</definedName>
    <definedName name="_xlnm.Print_Titles" localSheetId="6">'DID-list 2014'!$3:$4</definedName>
    <definedName name="_xlnm.Print_Titles" localSheetId="7">'DID-list 2016'!$3:$4</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5" i="9" l="1"/>
  <c r="R34" i="9"/>
  <c r="R33" i="9"/>
  <c r="R32" i="9"/>
  <c r="R31" i="9"/>
  <c r="R30" i="9"/>
  <c r="R29" i="9"/>
  <c r="R28" i="9"/>
  <c r="R27" i="9"/>
  <c r="R26" i="9"/>
  <c r="R25" i="9"/>
  <c r="R24" i="9"/>
  <c r="R22" i="9"/>
  <c r="R21" i="9"/>
  <c r="R20" i="9"/>
  <c r="R19" i="9"/>
  <c r="R18" i="9"/>
  <c r="R17" i="9"/>
  <c r="R16" i="9"/>
  <c r="R15" i="9"/>
  <c r="R14" i="9"/>
  <c r="R13" i="9"/>
  <c r="R12" i="9"/>
  <c r="R11" i="9"/>
  <c r="R10" i="9"/>
  <c r="R9" i="9"/>
  <c r="R8" i="9"/>
  <c r="R6" i="7" l="1"/>
  <c r="L35" i="3" l="1"/>
  <c r="K35" i="3"/>
  <c r="L34" i="3"/>
  <c r="K34" i="3"/>
  <c r="L33" i="3"/>
  <c r="K33" i="3"/>
  <c r="L32" i="3"/>
  <c r="K32" i="3"/>
  <c r="L31" i="3"/>
  <c r="K31" i="3"/>
  <c r="L30" i="3"/>
  <c r="K30" i="3"/>
  <c r="L29" i="3"/>
  <c r="K29" i="3"/>
  <c r="L28" i="3"/>
  <c r="K28" i="3"/>
  <c r="L27" i="3"/>
  <c r="K27" i="3"/>
  <c r="L26" i="3"/>
  <c r="K26" i="3"/>
  <c r="L25" i="3"/>
  <c r="K25" i="3"/>
  <c r="L24" i="3"/>
  <c r="K24" i="3"/>
  <c r="L23" i="3"/>
  <c r="K23" i="3"/>
  <c r="L22" i="3"/>
  <c r="K22" i="3"/>
  <c r="L21" i="3"/>
  <c r="K21" i="3"/>
  <c r="L20" i="3"/>
  <c r="K20" i="3"/>
  <c r="L19" i="3"/>
  <c r="K19" i="3"/>
  <c r="L18" i="3"/>
  <c r="K18" i="3"/>
  <c r="L17" i="3"/>
  <c r="K17" i="3"/>
  <c r="L16" i="3"/>
  <c r="K16" i="3"/>
  <c r="L15" i="3"/>
  <c r="K15" i="3"/>
  <c r="L14" i="3"/>
  <c r="K14" i="3"/>
  <c r="L13" i="3"/>
  <c r="K13" i="3"/>
  <c r="L12" i="3"/>
  <c r="K12" i="3"/>
  <c r="L11" i="3"/>
  <c r="K11" i="3"/>
  <c r="L10" i="3"/>
  <c r="K10" i="3"/>
  <c r="L9" i="3"/>
  <c r="K9" i="3"/>
  <c r="L8" i="3"/>
  <c r="K8" i="3"/>
  <c r="L7" i="3"/>
  <c r="K7" i="3"/>
  <c r="L6" i="3"/>
  <c r="K6" i="3"/>
  <c r="L35" i="9"/>
  <c r="K35" i="9"/>
  <c r="L34" i="9"/>
  <c r="K34" i="9"/>
  <c r="L33" i="9"/>
  <c r="K33" i="9"/>
  <c r="L32" i="9"/>
  <c r="K32" i="9"/>
  <c r="L31" i="9"/>
  <c r="K31" i="9"/>
  <c r="L30" i="9"/>
  <c r="K30" i="9"/>
  <c r="L29" i="9"/>
  <c r="K29" i="9"/>
  <c r="L28" i="9"/>
  <c r="K28" i="9"/>
  <c r="L27" i="9"/>
  <c r="K27" i="9"/>
  <c r="L26" i="9"/>
  <c r="K26" i="9"/>
  <c r="L25" i="9"/>
  <c r="K25" i="9"/>
  <c r="L24" i="9"/>
  <c r="K24" i="9"/>
  <c r="L23" i="9"/>
  <c r="K23" i="9"/>
  <c r="L22" i="9"/>
  <c r="K22" i="9"/>
  <c r="L21" i="9"/>
  <c r="K21" i="9"/>
  <c r="L20" i="9"/>
  <c r="K20" i="9"/>
  <c r="L19" i="9"/>
  <c r="K19" i="9"/>
  <c r="L18" i="9"/>
  <c r="K18" i="9"/>
  <c r="L17" i="9"/>
  <c r="K17" i="9"/>
  <c r="L16" i="9"/>
  <c r="K16" i="9"/>
  <c r="L15" i="9"/>
  <c r="K15" i="9"/>
  <c r="L14" i="9"/>
  <c r="K14" i="9"/>
  <c r="L13" i="9"/>
  <c r="K13" i="9"/>
  <c r="L12" i="9"/>
  <c r="K12" i="9"/>
  <c r="L11" i="9"/>
  <c r="K11" i="9"/>
  <c r="L10" i="9"/>
  <c r="K10" i="9"/>
  <c r="L9" i="9"/>
  <c r="K9" i="9"/>
  <c r="L8" i="9"/>
  <c r="K8" i="9"/>
  <c r="L7" i="9"/>
  <c r="K7" i="9"/>
  <c r="L6" i="9"/>
  <c r="K6" i="9"/>
  <c r="L35" i="7"/>
  <c r="K35" i="7"/>
  <c r="L34" i="7"/>
  <c r="K34" i="7"/>
  <c r="L33" i="7"/>
  <c r="K33" i="7"/>
  <c r="L32" i="7"/>
  <c r="K32" i="7"/>
  <c r="L31" i="7"/>
  <c r="K31" i="7"/>
  <c r="L30" i="7"/>
  <c r="K30" i="7"/>
  <c r="L29" i="7"/>
  <c r="K29" i="7"/>
  <c r="L28" i="7"/>
  <c r="K28" i="7"/>
  <c r="L27" i="7"/>
  <c r="K27" i="7"/>
  <c r="L26" i="7"/>
  <c r="K26" i="7"/>
  <c r="L25" i="7"/>
  <c r="K25" i="7"/>
  <c r="L24" i="7"/>
  <c r="K24" i="7"/>
  <c r="L23" i="7"/>
  <c r="K23" i="7"/>
  <c r="L22" i="7"/>
  <c r="K22" i="7"/>
  <c r="L21" i="7"/>
  <c r="K21" i="7"/>
  <c r="L20" i="7"/>
  <c r="K20" i="7"/>
  <c r="L19" i="7"/>
  <c r="K19" i="7"/>
  <c r="L18" i="7"/>
  <c r="K18" i="7"/>
  <c r="L17" i="7"/>
  <c r="K17" i="7"/>
  <c r="L16" i="7"/>
  <c r="K16" i="7"/>
  <c r="L15" i="7"/>
  <c r="K15" i="7"/>
  <c r="L14" i="7"/>
  <c r="K14" i="7"/>
  <c r="L13" i="7"/>
  <c r="K13" i="7"/>
  <c r="L12" i="7"/>
  <c r="K12" i="7"/>
  <c r="L11" i="7"/>
  <c r="K11" i="7"/>
  <c r="L10" i="7"/>
  <c r="K10" i="7"/>
  <c r="L9" i="7"/>
  <c r="K9" i="7"/>
  <c r="L8" i="7"/>
  <c r="K8" i="7"/>
  <c r="L7" i="7"/>
  <c r="K7" i="7"/>
  <c r="L6" i="7"/>
  <c r="K6" i="7"/>
  <c r="O6" i="3" l="1"/>
  <c r="S6" i="3" s="1"/>
  <c r="O7" i="3"/>
  <c r="S7" i="3" s="1"/>
  <c r="O8" i="3"/>
  <c r="S8" i="3" s="1"/>
  <c r="N6" i="3"/>
  <c r="N7" i="3"/>
  <c r="N8" i="3"/>
  <c r="N9" i="3"/>
  <c r="N10" i="3"/>
  <c r="M6" i="3"/>
  <c r="M7" i="3"/>
  <c r="M8" i="3"/>
  <c r="Q8" i="3" s="1"/>
  <c r="Q6" i="3" l="1"/>
  <c r="Q7" i="3"/>
  <c r="O12" i="3" l="1"/>
  <c r="S12" i="3" s="1"/>
  <c r="O13" i="3"/>
  <c r="S13" i="3" s="1"/>
  <c r="O14" i="3"/>
  <c r="S14" i="3" s="1"/>
  <c r="O15" i="3"/>
  <c r="S15" i="3" s="1"/>
  <c r="O16" i="3"/>
  <c r="S16" i="3" s="1"/>
  <c r="O17" i="3"/>
  <c r="S17" i="3" s="1"/>
  <c r="O18" i="3"/>
  <c r="S18" i="3" s="1"/>
  <c r="O19" i="3"/>
  <c r="S19" i="3" s="1"/>
  <c r="O20" i="3"/>
  <c r="S20" i="3" s="1"/>
  <c r="O21" i="3"/>
  <c r="S21" i="3" s="1"/>
  <c r="M12" i="3"/>
  <c r="M13" i="3"/>
  <c r="M14" i="3"/>
  <c r="M15" i="3"/>
  <c r="M16" i="3"/>
  <c r="M17" i="3"/>
  <c r="M18" i="3"/>
  <c r="A12" i="3"/>
  <c r="O6" i="7" l="1"/>
  <c r="S6" i="7" s="1"/>
  <c r="O7" i="7"/>
  <c r="S7" i="7" s="1"/>
  <c r="O8" i="7"/>
  <c r="S8" i="7" s="1"/>
  <c r="O9" i="7"/>
  <c r="S9" i="7" s="1"/>
  <c r="O10" i="7"/>
  <c r="S10" i="7" s="1"/>
  <c r="O11" i="7"/>
  <c r="S11" i="7" s="1"/>
  <c r="O12" i="7"/>
  <c r="S12" i="7" s="1"/>
  <c r="O13" i="7"/>
  <c r="S13" i="7" s="1"/>
  <c r="O14" i="7"/>
  <c r="S14" i="7" s="1"/>
  <c r="O15" i="7"/>
  <c r="S15" i="7" s="1"/>
  <c r="A6" i="7"/>
  <c r="C35" i="7" l="1"/>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6" i="3"/>
  <c r="A7" i="9" l="1"/>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6" i="9"/>
  <c r="E250" i="8"/>
  <c r="H250" i="8" s="1"/>
  <c r="E249" i="8"/>
  <c r="E248" i="8"/>
  <c r="E247" i="8"/>
  <c r="E246" i="8"/>
  <c r="E245" i="8"/>
  <c r="H244" i="8"/>
  <c r="E244" i="8"/>
  <c r="H243" i="8"/>
  <c r="E243" i="8"/>
  <c r="H242" i="8"/>
  <c r="E242" i="8"/>
  <c r="E241" i="8"/>
  <c r="H241" i="8" s="1"/>
  <c r="E240" i="8"/>
  <c r="H240" i="8" s="1"/>
  <c r="E239" i="8"/>
  <c r="H239" i="8" s="1"/>
  <c r="E238" i="8"/>
  <c r="H238" i="8" s="1"/>
  <c r="E237" i="8"/>
  <c r="H237" i="8" s="1"/>
  <c r="H236" i="8"/>
  <c r="E236" i="8"/>
  <c r="H235" i="8"/>
  <c r="E235" i="8"/>
  <c r="H234" i="8"/>
  <c r="E234" i="8"/>
  <c r="H233" i="8"/>
  <c r="E233" i="8"/>
  <c r="H232" i="8"/>
  <c r="E232" i="8"/>
  <c r="E231" i="8"/>
  <c r="H231" i="8" s="1"/>
  <c r="H230" i="8"/>
  <c r="E230" i="8"/>
  <c r="E229" i="8"/>
  <c r="H229" i="8" s="1"/>
  <c r="E228" i="8"/>
  <c r="H228" i="8" s="1"/>
  <c r="H227" i="8"/>
  <c r="E227" i="8"/>
  <c r="E226" i="8"/>
  <c r="H226" i="8" s="1"/>
  <c r="E225" i="8"/>
  <c r="H225" i="8" s="1"/>
  <c r="E224" i="8"/>
  <c r="H224" i="8" s="1"/>
  <c r="E223" i="8"/>
  <c r="H223" i="8" s="1"/>
  <c r="E222" i="8"/>
  <c r="H222" i="8" s="1"/>
  <c r="E221" i="8"/>
  <c r="H221" i="8" s="1"/>
  <c r="H220" i="8"/>
  <c r="E220" i="8"/>
  <c r="H219" i="8"/>
  <c r="E219" i="8"/>
  <c r="E218" i="8"/>
  <c r="H218" i="8" s="1"/>
  <c r="E217" i="8"/>
  <c r="H217" i="8" s="1"/>
  <c r="E216" i="8"/>
  <c r="H216" i="8" s="1"/>
  <c r="H215" i="8"/>
  <c r="E215" i="8"/>
  <c r="E214" i="8"/>
  <c r="H214" i="8" s="1"/>
  <c r="E213" i="8"/>
  <c r="H213" i="8" s="1"/>
  <c r="E212" i="8"/>
  <c r="H212" i="8" s="1"/>
  <c r="H211" i="8"/>
  <c r="E211" i="8"/>
  <c r="E209" i="8"/>
  <c r="H209" i="8" s="1"/>
  <c r="E208" i="8"/>
  <c r="H208" i="8" s="1"/>
  <c r="E207" i="8"/>
  <c r="H207" i="8" s="1"/>
  <c r="E203" i="8"/>
  <c r="H203" i="8" s="1"/>
  <c r="E202" i="8"/>
  <c r="H202" i="8" s="1"/>
  <c r="E201" i="8"/>
  <c r="H201" i="8" s="1"/>
  <c r="E200" i="8"/>
  <c r="H200" i="8" s="1"/>
  <c r="E198" i="8"/>
  <c r="H198" i="8" s="1"/>
  <c r="E197" i="8"/>
  <c r="H197" i="8" s="1"/>
  <c r="E196" i="8"/>
  <c r="H196" i="8" s="1"/>
  <c r="E195" i="8"/>
  <c r="H195" i="8" s="1"/>
  <c r="E194" i="8"/>
  <c r="H192" i="8"/>
  <c r="E192" i="8"/>
  <c r="H190" i="8"/>
  <c r="E190" i="8"/>
  <c r="H189" i="8"/>
  <c r="E189" i="8"/>
  <c r="E188" i="8"/>
  <c r="H188" i="8" s="1"/>
  <c r="E187" i="8"/>
  <c r="H187" i="8" s="1"/>
  <c r="E186" i="8"/>
  <c r="H186" i="8" s="1"/>
  <c r="E185" i="8"/>
  <c r="H185" i="8" s="1"/>
  <c r="E184" i="8"/>
  <c r="H184" i="8" s="1"/>
  <c r="E183" i="8"/>
  <c r="E182" i="8"/>
  <c r="H182" i="8" s="1"/>
  <c r="H181" i="8"/>
  <c r="E180" i="8"/>
  <c r="H180" i="8" s="1"/>
  <c r="E179" i="8"/>
  <c r="H179" i="8" s="1"/>
  <c r="H178" i="8"/>
  <c r="E178" i="8"/>
  <c r="E177" i="8"/>
  <c r="H177" i="8" s="1"/>
  <c r="H176" i="8"/>
  <c r="E176" i="8"/>
  <c r="E175" i="8"/>
  <c r="H175" i="8" s="1"/>
  <c r="E174" i="8"/>
  <c r="H174" i="8" s="1"/>
  <c r="E173" i="8"/>
  <c r="H173" i="8" s="1"/>
  <c r="E172" i="8"/>
  <c r="H172" i="8" s="1"/>
  <c r="E171" i="8"/>
  <c r="H171" i="8" s="1"/>
  <c r="H170" i="8"/>
  <c r="E170" i="8"/>
  <c r="H169" i="8"/>
  <c r="E169" i="8"/>
  <c r="E168" i="8"/>
  <c r="H168" i="8" s="1"/>
  <c r="E167" i="8"/>
  <c r="H167" i="8" s="1"/>
  <c r="H166" i="8"/>
  <c r="E166" i="8"/>
  <c r="E164" i="8"/>
  <c r="H164" i="8" s="1"/>
  <c r="E163" i="8"/>
  <c r="H162" i="8"/>
  <c r="E162" i="8"/>
  <c r="H161" i="8"/>
  <c r="E161" i="8"/>
  <c r="E160" i="8"/>
  <c r="H160" i="8" s="1"/>
  <c r="E159" i="8"/>
  <c r="H159" i="8" s="1"/>
  <c r="E158" i="8"/>
  <c r="H158" i="8" s="1"/>
  <c r="E157" i="8"/>
  <c r="H157" i="8" s="1"/>
  <c r="E156" i="8"/>
  <c r="H156" i="8" s="1"/>
  <c r="E153" i="8"/>
  <c r="H153" i="8" s="1"/>
  <c r="E152" i="8"/>
  <c r="H152" i="8" s="1"/>
  <c r="E151" i="8"/>
  <c r="H151" i="8" s="1"/>
  <c r="E150" i="8"/>
  <c r="H150" i="8" s="1"/>
  <c r="H149" i="8"/>
  <c r="E149" i="8"/>
  <c r="H147" i="8"/>
  <c r="E147" i="8"/>
  <c r="H146" i="8"/>
  <c r="E146" i="8"/>
  <c r="H145" i="8"/>
  <c r="E145" i="8"/>
  <c r="H144" i="8"/>
  <c r="E144" i="8"/>
  <c r="H143" i="8"/>
  <c r="E143" i="8"/>
  <c r="H142" i="8"/>
  <c r="E142" i="8"/>
  <c r="H141" i="8"/>
  <c r="E141" i="8"/>
  <c r="H140" i="8"/>
  <c r="E140" i="8"/>
  <c r="E139" i="8"/>
  <c r="H139" i="8" s="1"/>
  <c r="E136" i="8"/>
  <c r="H136" i="8" s="1"/>
  <c r="E133" i="8"/>
  <c r="H132" i="8"/>
  <c r="E132" i="8"/>
  <c r="E131" i="8"/>
  <c r="H129" i="8"/>
  <c r="E129" i="8"/>
  <c r="E127" i="8"/>
  <c r="H127" i="8" s="1"/>
  <c r="E124" i="8"/>
  <c r="H124" i="8" s="1"/>
  <c r="E123" i="8"/>
  <c r="H123" i="8" s="1"/>
  <c r="H122" i="8"/>
  <c r="E122" i="8"/>
  <c r="H121" i="8"/>
  <c r="E121" i="8"/>
  <c r="H120" i="8"/>
  <c r="E120" i="8"/>
  <c r="E118" i="8"/>
  <c r="H118" i="8" s="1"/>
  <c r="E117" i="8"/>
  <c r="H117" i="8" s="1"/>
  <c r="H115" i="8"/>
  <c r="E115" i="8"/>
  <c r="E114" i="8"/>
  <c r="H114" i="8" s="1"/>
  <c r="E112" i="8"/>
  <c r="H109" i="8"/>
  <c r="H108" i="8"/>
  <c r="E108" i="8"/>
  <c r="H107" i="8"/>
  <c r="E107" i="8"/>
  <c r="H106" i="8"/>
  <c r="E106" i="8"/>
  <c r="C103" i="8"/>
  <c r="E103" i="8" s="1"/>
  <c r="H103" i="8" s="1"/>
  <c r="H102" i="8"/>
  <c r="E102" i="8"/>
  <c r="H101" i="8"/>
  <c r="E101" i="8"/>
  <c r="E100" i="8"/>
  <c r="H100" i="8" s="1"/>
  <c r="E99" i="8"/>
  <c r="H99" i="8" s="1"/>
  <c r="H98" i="8"/>
  <c r="E98" i="8"/>
  <c r="H97" i="8"/>
  <c r="E97" i="8"/>
  <c r="H94" i="8"/>
  <c r="E94" i="8"/>
  <c r="H93" i="8"/>
  <c r="E93" i="8"/>
  <c r="H92" i="8"/>
  <c r="E92" i="8"/>
  <c r="E91" i="8"/>
  <c r="H90" i="8"/>
  <c r="E90" i="8"/>
  <c r="E89" i="8"/>
  <c r="H89" i="8" s="1"/>
  <c r="E88" i="8"/>
  <c r="H88" i="8" s="1"/>
  <c r="H87" i="8"/>
  <c r="C87" i="8"/>
  <c r="E87" i="8" s="1"/>
  <c r="E86" i="8"/>
  <c r="H86" i="8" s="1"/>
  <c r="C85" i="8"/>
  <c r="E85" i="8" s="1"/>
  <c r="H85" i="8" s="1"/>
  <c r="H84" i="8"/>
  <c r="C84" i="8"/>
  <c r="E84" i="8" s="1"/>
  <c r="H83" i="8"/>
  <c r="E83" i="8"/>
  <c r="E82" i="8"/>
  <c r="H82" i="8" s="1"/>
  <c r="E81" i="8"/>
  <c r="H81" i="8" s="1"/>
  <c r="H80" i="8"/>
  <c r="E80" i="8"/>
  <c r="E79" i="8"/>
  <c r="H79" i="8" s="1"/>
  <c r="H78" i="8"/>
  <c r="E78" i="8"/>
  <c r="H77" i="8"/>
  <c r="H76" i="8"/>
  <c r="E76" i="8"/>
  <c r="H75" i="8"/>
  <c r="E75" i="8"/>
  <c r="H74" i="8"/>
  <c r="E74" i="8"/>
  <c r="E73" i="8"/>
  <c r="H73" i="8" s="1"/>
  <c r="E72" i="8"/>
  <c r="H72" i="8" s="1"/>
  <c r="H71" i="8"/>
  <c r="E71" i="8"/>
  <c r="H70" i="8"/>
  <c r="E70" i="8"/>
  <c r="E69" i="8"/>
  <c r="H69" i="8" s="1"/>
  <c r="H68" i="8"/>
  <c r="E68" i="8"/>
  <c r="H67" i="8"/>
  <c r="E67" i="8"/>
  <c r="H66" i="8"/>
  <c r="E66" i="8"/>
  <c r="H65" i="8"/>
  <c r="H64" i="8"/>
  <c r="E64" i="8"/>
  <c r="H63" i="8"/>
  <c r="E63" i="8"/>
  <c r="H62" i="8"/>
  <c r="E62" i="8"/>
  <c r="H61" i="8"/>
  <c r="E61" i="8"/>
  <c r="H60" i="8"/>
  <c r="E60" i="8"/>
  <c r="H59" i="8"/>
  <c r="E59" i="8"/>
  <c r="H58" i="8"/>
  <c r="E58" i="8"/>
  <c r="H57" i="8"/>
  <c r="E57" i="8"/>
  <c r="H56" i="8"/>
  <c r="H55" i="8"/>
  <c r="E55" i="8"/>
  <c r="H54" i="8"/>
  <c r="E54" i="8"/>
  <c r="H53" i="8"/>
  <c r="E53" i="8"/>
  <c r="H52" i="8"/>
  <c r="E52" i="8"/>
  <c r="H51" i="8"/>
  <c r="E51" i="8"/>
  <c r="H50" i="8"/>
  <c r="E50" i="8"/>
  <c r="H49" i="8"/>
  <c r="E49" i="8"/>
  <c r="E48" i="8"/>
  <c r="H48" i="8" s="1"/>
  <c r="H47" i="8"/>
  <c r="E47" i="8"/>
  <c r="E46" i="8"/>
  <c r="H46" i="8" s="1"/>
  <c r="E45" i="8"/>
  <c r="H45" i="8" s="1"/>
  <c r="E44" i="8"/>
  <c r="H44" i="8" s="1"/>
  <c r="H43" i="8"/>
  <c r="H42" i="8"/>
  <c r="E42" i="8"/>
  <c r="H41" i="8"/>
  <c r="E41" i="8"/>
  <c r="H38" i="8"/>
  <c r="E38" i="8"/>
  <c r="E37" i="8"/>
  <c r="H37" i="8" s="1"/>
  <c r="H36" i="8"/>
  <c r="E36" i="8"/>
  <c r="E35" i="8"/>
  <c r="H35" i="8" s="1"/>
  <c r="H34" i="8"/>
  <c r="E34" i="8"/>
  <c r="E33" i="8"/>
  <c r="H33" i="8" s="1"/>
  <c r="E32" i="8"/>
  <c r="H32" i="8" s="1"/>
  <c r="H31" i="8"/>
  <c r="E31" i="8"/>
  <c r="E30" i="8"/>
  <c r="H30" i="8" s="1"/>
  <c r="E29" i="8"/>
  <c r="H29" i="8" s="1"/>
  <c r="H28" i="8"/>
  <c r="E28" i="8"/>
  <c r="H27" i="8"/>
  <c r="E27" i="8"/>
  <c r="E26" i="8"/>
  <c r="H26" i="8" s="1"/>
  <c r="E25" i="8"/>
  <c r="H25" i="8" s="1"/>
  <c r="E24" i="8"/>
  <c r="H24" i="8" s="1"/>
  <c r="E23" i="8"/>
  <c r="E22" i="8"/>
  <c r="H22" i="8" s="1"/>
  <c r="E21" i="8"/>
  <c r="H21" i="8" s="1"/>
  <c r="E20" i="8"/>
  <c r="H20" i="8" s="1"/>
  <c r="E19" i="8"/>
  <c r="H19" i="8" s="1"/>
  <c r="E18" i="8"/>
  <c r="H18" i="8" s="1"/>
  <c r="E17" i="8"/>
  <c r="H17" i="8" s="1"/>
  <c r="E16" i="8"/>
  <c r="H16" i="8" s="1"/>
  <c r="H15" i="8"/>
  <c r="E15" i="8"/>
  <c r="H14" i="8"/>
  <c r="E14" i="8"/>
  <c r="H13" i="8"/>
  <c r="E13" i="8"/>
  <c r="H12" i="8"/>
  <c r="E12" i="8"/>
  <c r="H11" i="8"/>
  <c r="E11" i="8"/>
  <c r="H10" i="8"/>
  <c r="E10" i="8"/>
  <c r="H9" i="8"/>
  <c r="E9" i="8"/>
  <c r="H8" i="8"/>
  <c r="E8" i="8"/>
  <c r="H7" i="8"/>
  <c r="E7" i="8"/>
  <c r="I41" i="9"/>
  <c r="M40" i="9"/>
  <c r="M39" i="9"/>
  <c r="O35" i="9"/>
  <c r="S35" i="9" s="1"/>
  <c r="N35" i="9"/>
  <c r="M35" i="9"/>
  <c r="Q35" i="9" s="1"/>
  <c r="H35" i="9"/>
  <c r="X35" i="9" s="1"/>
  <c r="D35" i="9"/>
  <c r="B35" i="9" s="1"/>
  <c r="O34" i="9"/>
  <c r="S34" i="9" s="1"/>
  <c r="N34" i="9"/>
  <c r="M34" i="9"/>
  <c r="H34" i="9"/>
  <c r="V34" i="9" s="1"/>
  <c r="D34" i="9"/>
  <c r="B34" i="9" s="1"/>
  <c r="O33" i="9"/>
  <c r="S33" i="9" s="1"/>
  <c r="N33" i="9"/>
  <c r="M33" i="9"/>
  <c r="Q33" i="9" s="1"/>
  <c r="H33" i="9"/>
  <c r="X33" i="9" s="1"/>
  <c r="D33" i="9"/>
  <c r="B33" i="9" s="1"/>
  <c r="O32" i="9"/>
  <c r="S32" i="9" s="1"/>
  <c r="N32" i="9"/>
  <c r="M32" i="9"/>
  <c r="H32" i="9"/>
  <c r="V32" i="9" s="1"/>
  <c r="D32" i="9"/>
  <c r="B32" i="9" s="1"/>
  <c r="O31" i="9"/>
  <c r="S31" i="9" s="1"/>
  <c r="N31" i="9"/>
  <c r="M31" i="9"/>
  <c r="Q31" i="9" s="1"/>
  <c r="H31" i="9"/>
  <c r="X31" i="9" s="1"/>
  <c r="D31" i="9"/>
  <c r="B31" i="9" s="1"/>
  <c r="O30" i="9"/>
  <c r="S30" i="9" s="1"/>
  <c r="N30" i="9"/>
  <c r="M30" i="9"/>
  <c r="H30" i="9"/>
  <c r="V30" i="9" s="1"/>
  <c r="D30" i="9"/>
  <c r="B30" i="9" s="1"/>
  <c r="O29" i="9"/>
  <c r="S29" i="9" s="1"/>
  <c r="N29" i="9"/>
  <c r="M29" i="9"/>
  <c r="Q29" i="9" s="1"/>
  <c r="H29" i="9"/>
  <c r="X29" i="9" s="1"/>
  <c r="D29" i="9"/>
  <c r="B29" i="9" s="1"/>
  <c r="O28" i="9"/>
  <c r="S28" i="9" s="1"/>
  <c r="N28" i="9"/>
  <c r="M28" i="9"/>
  <c r="H28" i="9"/>
  <c r="V28" i="9" s="1"/>
  <c r="D28" i="9"/>
  <c r="B28" i="9" s="1"/>
  <c r="O27" i="9"/>
  <c r="S27" i="9" s="1"/>
  <c r="N27" i="9"/>
  <c r="M27" i="9"/>
  <c r="Q27" i="9" s="1"/>
  <c r="H27" i="9"/>
  <c r="X27" i="9" s="1"/>
  <c r="D27" i="9"/>
  <c r="B27" i="9" s="1"/>
  <c r="O26" i="9"/>
  <c r="S26" i="9" s="1"/>
  <c r="N26" i="9"/>
  <c r="M26" i="9"/>
  <c r="H26" i="9"/>
  <c r="V26" i="9" s="1"/>
  <c r="D26" i="9"/>
  <c r="B26" i="9" s="1"/>
  <c r="O25" i="9"/>
  <c r="S25" i="9" s="1"/>
  <c r="N25" i="9"/>
  <c r="M25" i="9"/>
  <c r="Q25" i="9" s="1"/>
  <c r="H25" i="9"/>
  <c r="X25" i="9" s="1"/>
  <c r="D25" i="9"/>
  <c r="B25" i="9" s="1"/>
  <c r="O24" i="9"/>
  <c r="S24" i="9" s="1"/>
  <c r="N24" i="9"/>
  <c r="M24" i="9"/>
  <c r="H24" i="9"/>
  <c r="V24" i="9" s="1"/>
  <c r="D24" i="9"/>
  <c r="B24" i="9" s="1"/>
  <c r="O23" i="9"/>
  <c r="S23" i="9" s="1"/>
  <c r="N23" i="9"/>
  <c r="M23" i="9"/>
  <c r="Q23" i="9" s="1"/>
  <c r="H23" i="9"/>
  <c r="X23" i="9" s="1"/>
  <c r="D23" i="9"/>
  <c r="B23" i="9" s="1"/>
  <c r="O22" i="9"/>
  <c r="S22" i="9" s="1"/>
  <c r="N22" i="9"/>
  <c r="M22" i="9"/>
  <c r="H22" i="9"/>
  <c r="V22" i="9" s="1"/>
  <c r="D22" i="9"/>
  <c r="B22" i="9" s="1"/>
  <c r="O21" i="9"/>
  <c r="S21" i="9" s="1"/>
  <c r="N21" i="9"/>
  <c r="M21" i="9"/>
  <c r="Q21" i="9" s="1"/>
  <c r="H21" i="9"/>
  <c r="D21" i="9"/>
  <c r="B21" i="9" s="1"/>
  <c r="O20" i="9"/>
  <c r="S20" i="9" s="1"/>
  <c r="N20" i="9"/>
  <c r="M20" i="9"/>
  <c r="H20" i="9"/>
  <c r="V20" i="9" s="1"/>
  <c r="D20" i="9"/>
  <c r="B20" i="9" s="1"/>
  <c r="O19" i="9"/>
  <c r="S19" i="9" s="1"/>
  <c r="N19" i="9"/>
  <c r="M19" i="9"/>
  <c r="Q19" i="9" s="1"/>
  <c r="H19" i="9"/>
  <c r="X19" i="9" s="1"/>
  <c r="D19" i="9"/>
  <c r="B19" i="9" s="1"/>
  <c r="O18" i="9"/>
  <c r="S18" i="9" s="1"/>
  <c r="N18" i="9"/>
  <c r="M18" i="9"/>
  <c r="H18" i="9"/>
  <c r="V18" i="9" s="1"/>
  <c r="D18" i="9"/>
  <c r="B18" i="9" s="1"/>
  <c r="O17" i="9"/>
  <c r="S17" i="9" s="1"/>
  <c r="N17" i="9"/>
  <c r="M17" i="9"/>
  <c r="Q17" i="9" s="1"/>
  <c r="H17" i="9"/>
  <c r="X17" i="9" s="1"/>
  <c r="D17" i="9"/>
  <c r="B17" i="9" s="1"/>
  <c r="O16" i="9"/>
  <c r="S16" i="9" s="1"/>
  <c r="N16" i="9"/>
  <c r="M16" i="9"/>
  <c r="H16" i="9"/>
  <c r="V16" i="9" s="1"/>
  <c r="D16" i="9"/>
  <c r="B16" i="9" s="1"/>
  <c r="O15" i="9"/>
  <c r="S15" i="9" s="1"/>
  <c r="N15" i="9"/>
  <c r="M15" i="9"/>
  <c r="Q15" i="9" s="1"/>
  <c r="H15" i="9"/>
  <c r="X15" i="9" s="1"/>
  <c r="D15" i="9"/>
  <c r="B15" i="9" s="1"/>
  <c r="O14" i="9"/>
  <c r="S14" i="9" s="1"/>
  <c r="N14" i="9"/>
  <c r="M14" i="9"/>
  <c r="H14" i="9"/>
  <c r="V14" i="9" s="1"/>
  <c r="D14" i="9"/>
  <c r="B14" i="9" s="1"/>
  <c r="O13" i="9"/>
  <c r="S13" i="9" s="1"/>
  <c r="N13" i="9"/>
  <c r="M13" i="9"/>
  <c r="Q13" i="9" s="1"/>
  <c r="H13" i="9"/>
  <c r="X13" i="9" s="1"/>
  <c r="D13" i="9"/>
  <c r="B13" i="9" s="1"/>
  <c r="O12" i="9"/>
  <c r="S12" i="9" s="1"/>
  <c r="N12" i="9"/>
  <c r="M12" i="9"/>
  <c r="H12" i="9"/>
  <c r="V12" i="9" s="1"/>
  <c r="D12" i="9"/>
  <c r="B12" i="9" s="1"/>
  <c r="O11" i="9"/>
  <c r="S11" i="9" s="1"/>
  <c r="N11" i="9"/>
  <c r="M11" i="9"/>
  <c r="Q11" i="9" s="1"/>
  <c r="H11" i="9"/>
  <c r="X11" i="9" s="1"/>
  <c r="D11" i="9"/>
  <c r="B11" i="9" s="1"/>
  <c r="O10" i="9"/>
  <c r="S10" i="9" s="1"/>
  <c r="N10" i="9"/>
  <c r="M10" i="9"/>
  <c r="H10" i="9"/>
  <c r="W10" i="9" s="1"/>
  <c r="D10" i="9"/>
  <c r="B10" i="9" s="1"/>
  <c r="O9" i="9"/>
  <c r="S9" i="9" s="1"/>
  <c r="N9" i="9"/>
  <c r="M9" i="9"/>
  <c r="Q9" i="9" s="1"/>
  <c r="H9" i="9"/>
  <c r="X9" i="9" s="1"/>
  <c r="D9" i="9"/>
  <c r="B9" i="9" s="1"/>
  <c r="O8" i="9"/>
  <c r="S8" i="9" s="1"/>
  <c r="N8" i="9"/>
  <c r="M8" i="9"/>
  <c r="H8" i="9"/>
  <c r="W8" i="9" s="1"/>
  <c r="D8" i="9"/>
  <c r="B8" i="9" s="1"/>
  <c r="O7" i="9"/>
  <c r="S7" i="9" s="1"/>
  <c r="N7" i="9"/>
  <c r="M7" i="9"/>
  <c r="Q7" i="9" s="1"/>
  <c r="H7" i="9"/>
  <c r="X7" i="9" s="1"/>
  <c r="D7" i="9"/>
  <c r="B7" i="9" s="1"/>
  <c r="O6" i="9"/>
  <c r="S6" i="9" s="1"/>
  <c r="N6" i="9"/>
  <c r="M6" i="9"/>
  <c r="H6" i="9"/>
  <c r="X6" i="9" s="1"/>
  <c r="D6" i="9"/>
  <c r="B6" i="9" s="1"/>
  <c r="D4" i="9"/>
  <c r="D3" i="9"/>
  <c r="Q10" i="9" l="1"/>
  <c r="Q14" i="9"/>
  <c r="Q18" i="9"/>
  <c r="Q22" i="9"/>
  <c r="Q26" i="9"/>
  <c r="Q30" i="9"/>
  <c r="Q34" i="9"/>
  <c r="Q6" i="9"/>
  <c r="Q8" i="9"/>
  <c r="Q12" i="9"/>
  <c r="Q16" i="9"/>
  <c r="Q20" i="9"/>
  <c r="Q24" i="9"/>
  <c r="Q28" i="9"/>
  <c r="Q32" i="9"/>
  <c r="U33" i="9"/>
  <c r="T33" i="9"/>
  <c r="F33" i="9"/>
  <c r="E33" i="9"/>
  <c r="J33" i="9"/>
  <c r="I33" i="9"/>
  <c r="G33" i="9"/>
  <c r="U29" i="9"/>
  <c r="T29" i="9"/>
  <c r="F29" i="9"/>
  <c r="E29" i="9"/>
  <c r="J29" i="9"/>
  <c r="I29" i="9"/>
  <c r="P29" i="9" s="1"/>
  <c r="G29" i="9"/>
  <c r="U25" i="9"/>
  <c r="T25" i="9"/>
  <c r="F25" i="9"/>
  <c r="E25" i="9"/>
  <c r="J25" i="9"/>
  <c r="I25" i="9"/>
  <c r="G25" i="9"/>
  <c r="U21" i="9"/>
  <c r="T21" i="9"/>
  <c r="F21" i="9"/>
  <c r="E21" i="9"/>
  <c r="J21" i="9"/>
  <c r="I21" i="9"/>
  <c r="P21" i="9" s="1"/>
  <c r="G21" i="9"/>
  <c r="U17" i="9"/>
  <c r="T17" i="9"/>
  <c r="F17" i="9"/>
  <c r="E17" i="9"/>
  <c r="J17" i="9"/>
  <c r="I17" i="9"/>
  <c r="G17" i="9"/>
  <c r="U13" i="9"/>
  <c r="T13" i="9"/>
  <c r="I13" i="9"/>
  <c r="G13" i="9"/>
  <c r="F13" i="9"/>
  <c r="J13" i="9"/>
  <c r="E13" i="9"/>
  <c r="U9" i="9"/>
  <c r="T9" i="9"/>
  <c r="I9" i="9"/>
  <c r="P9" i="9" s="1"/>
  <c r="G9" i="9"/>
  <c r="F9" i="9"/>
  <c r="E9" i="9"/>
  <c r="J9" i="9"/>
  <c r="U32" i="9"/>
  <c r="T32" i="9"/>
  <c r="E32" i="9"/>
  <c r="J32" i="9"/>
  <c r="I32" i="9"/>
  <c r="P32" i="9" s="1"/>
  <c r="F32" i="9"/>
  <c r="G32" i="9"/>
  <c r="U28" i="9"/>
  <c r="T28" i="9"/>
  <c r="E28" i="9"/>
  <c r="J28" i="9"/>
  <c r="I28" i="9"/>
  <c r="P28" i="9" s="1"/>
  <c r="G28" i="9"/>
  <c r="F28" i="9"/>
  <c r="U24" i="9"/>
  <c r="T24" i="9"/>
  <c r="E24" i="9"/>
  <c r="J24" i="9"/>
  <c r="I24" i="9"/>
  <c r="G24" i="9"/>
  <c r="F24" i="9"/>
  <c r="U20" i="9"/>
  <c r="T20" i="9"/>
  <c r="E20" i="9"/>
  <c r="J20" i="9"/>
  <c r="I20" i="9"/>
  <c r="P20" i="9" s="1"/>
  <c r="G20" i="9"/>
  <c r="F20" i="9"/>
  <c r="U12" i="9"/>
  <c r="T12" i="9"/>
  <c r="G12" i="9"/>
  <c r="F12" i="9"/>
  <c r="J12" i="9"/>
  <c r="E12" i="9"/>
  <c r="I12" i="9"/>
  <c r="P12" i="9" s="1"/>
  <c r="U8" i="9"/>
  <c r="T8" i="9"/>
  <c r="U35" i="9"/>
  <c r="T35" i="9"/>
  <c r="I35" i="9"/>
  <c r="P35" i="9" s="1"/>
  <c r="G35" i="9"/>
  <c r="F35" i="9"/>
  <c r="E35" i="9"/>
  <c r="J35" i="9"/>
  <c r="U31" i="9"/>
  <c r="T31" i="9"/>
  <c r="I31" i="9"/>
  <c r="P31" i="9" s="1"/>
  <c r="G31" i="9"/>
  <c r="J31" i="9"/>
  <c r="F31" i="9"/>
  <c r="E31" i="9"/>
  <c r="U27" i="9"/>
  <c r="T27" i="9"/>
  <c r="I27" i="9"/>
  <c r="P27" i="9" s="1"/>
  <c r="G27" i="9"/>
  <c r="F27" i="9"/>
  <c r="E27" i="9"/>
  <c r="J27" i="9"/>
  <c r="I23" i="9"/>
  <c r="P23" i="9" s="1"/>
  <c r="G23" i="9"/>
  <c r="E23" i="9"/>
  <c r="J23" i="9"/>
  <c r="R23" i="9" s="1"/>
  <c r="T23" i="9" s="1"/>
  <c r="U23" i="9" s="1"/>
  <c r="F23" i="9"/>
  <c r="U19" i="9"/>
  <c r="T19" i="9"/>
  <c r="I19" i="9"/>
  <c r="P19" i="9" s="1"/>
  <c r="G19" i="9"/>
  <c r="F19" i="9"/>
  <c r="E19" i="9"/>
  <c r="J19" i="9"/>
  <c r="U11" i="9"/>
  <c r="T11" i="9"/>
  <c r="F11" i="9"/>
  <c r="E11" i="9"/>
  <c r="J11" i="9"/>
  <c r="I11" i="9"/>
  <c r="P11" i="9" s="1"/>
  <c r="G11" i="9"/>
  <c r="U34" i="9"/>
  <c r="T34" i="9"/>
  <c r="G34" i="9"/>
  <c r="F34" i="9"/>
  <c r="E34" i="9"/>
  <c r="J34" i="9"/>
  <c r="I34" i="9"/>
  <c r="P34" i="9" s="1"/>
  <c r="U30" i="9"/>
  <c r="T30" i="9"/>
  <c r="G30" i="9"/>
  <c r="F30" i="9"/>
  <c r="J30" i="9"/>
  <c r="E30" i="9"/>
  <c r="I30" i="9"/>
  <c r="P30" i="9" s="1"/>
  <c r="U26" i="9"/>
  <c r="T26" i="9"/>
  <c r="G26" i="9"/>
  <c r="F26" i="9"/>
  <c r="E26" i="9"/>
  <c r="J26" i="9"/>
  <c r="I26" i="9"/>
  <c r="U22" i="9"/>
  <c r="T22" i="9"/>
  <c r="G22" i="9"/>
  <c r="F22" i="9"/>
  <c r="J22" i="9"/>
  <c r="I22" i="9"/>
  <c r="P22" i="9" s="1"/>
  <c r="E22" i="9"/>
  <c r="U18" i="9"/>
  <c r="T18" i="9"/>
  <c r="G18" i="9"/>
  <c r="F18" i="9"/>
  <c r="E18" i="9"/>
  <c r="J18" i="9"/>
  <c r="I18" i="9"/>
  <c r="P18" i="9" s="1"/>
  <c r="U14" i="9"/>
  <c r="T14" i="9"/>
  <c r="E14" i="9"/>
  <c r="J14" i="9"/>
  <c r="I14" i="9"/>
  <c r="P14" i="9" s="1"/>
  <c r="G14" i="9"/>
  <c r="F14" i="9"/>
  <c r="U10" i="9"/>
  <c r="T10" i="9"/>
  <c r="E10" i="9"/>
  <c r="J10" i="9"/>
  <c r="I10" i="9"/>
  <c r="P10" i="9" s="1"/>
  <c r="G10" i="9"/>
  <c r="F10" i="9"/>
  <c r="G16" i="9"/>
  <c r="E16" i="9"/>
  <c r="J16" i="9"/>
  <c r="F16" i="9"/>
  <c r="I16" i="9"/>
  <c r="G15" i="9"/>
  <c r="E15" i="9"/>
  <c r="I15" i="9"/>
  <c r="P15" i="9" s="1"/>
  <c r="F15" i="9"/>
  <c r="J15" i="9"/>
  <c r="E6" i="9"/>
  <c r="J6" i="9"/>
  <c r="R6" i="9" s="1"/>
  <c r="F6" i="9"/>
  <c r="G6" i="9"/>
  <c r="I6" i="9"/>
  <c r="P6" i="9" s="1"/>
  <c r="G8" i="9"/>
  <c r="I8" i="9"/>
  <c r="P8" i="9" s="1"/>
  <c r="F8" i="9"/>
  <c r="J8" i="9"/>
  <c r="E8" i="9"/>
  <c r="F7" i="9"/>
  <c r="J7" i="9"/>
  <c r="R7" i="9" s="1"/>
  <c r="E7" i="9"/>
  <c r="I7" i="9"/>
  <c r="P7" i="9" s="1"/>
  <c r="G7" i="9"/>
  <c r="W17" i="9"/>
  <c r="W25" i="9"/>
  <c r="W33" i="9"/>
  <c r="W27" i="9"/>
  <c r="W15" i="9"/>
  <c r="W16" i="9"/>
  <c r="X21" i="9"/>
  <c r="W21" i="9"/>
  <c r="W14" i="9"/>
  <c r="T15" i="9"/>
  <c r="U15" i="9" s="1"/>
  <c r="T16" i="9"/>
  <c r="U16" i="9" s="1"/>
  <c r="W19" i="9"/>
  <c r="W20" i="9"/>
  <c r="P13" i="9"/>
  <c r="P16" i="9"/>
  <c r="W18" i="9"/>
  <c r="W22" i="9"/>
  <c r="W23" i="9"/>
  <c r="W29" i="9"/>
  <c r="W30" i="9"/>
  <c r="W31" i="9"/>
  <c r="X10" i="9"/>
  <c r="W13" i="9"/>
  <c r="W24" i="9"/>
  <c r="P25" i="9"/>
  <c r="W26" i="9"/>
  <c r="W28" i="9"/>
  <c r="W34" i="9"/>
  <c r="W35" i="9"/>
  <c r="W32" i="9"/>
  <c r="X8" i="9"/>
  <c r="P26" i="9"/>
  <c r="P17" i="9"/>
  <c r="P24" i="9"/>
  <c r="P33" i="9"/>
  <c r="V9" i="9"/>
  <c r="V11" i="9"/>
  <c r="W7" i="9"/>
  <c r="W9" i="9"/>
  <c r="W11" i="9"/>
  <c r="V7" i="9"/>
  <c r="H36" i="9"/>
  <c r="V6" i="9"/>
  <c r="V8" i="9"/>
  <c r="V10" i="9"/>
  <c r="W12" i="9"/>
  <c r="W6" i="9"/>
  <c r="X12" i="9"/>
  <c r="V13" i="9"/>
  <c r="Y13" i="9" s="1"/>
  <c r="X14" i="9"/>
  <c r="V15" i="9"/>
  <c r="X16" i="9"/>
  <c r="V17" i="9"/>
  <c r="X18" i="9"/>
  <c r="V19" i="9"/>
  <c r="X20" i="9"/>
  <c r="V21" i="9"/>
  <c r="X22" i="9"/>
  <c r="V23" i="9"/>
  <c r="Y23" i="9" s="1"/>
  <c r="X24" i="9"/>
  <c r="V25" i="9"/>
  <c r="Y25" i="9" s="1"/>
  <c r="X26" i="9"/>
  <c r="V27" i="9"/>
  <c r="X28" i="9"/>
  <c r="V29" i="9"/>
  <c r="X30" i="9"/>
  <c r="V31" i="9"/>
  <c r="Y31" i="9" s="1"/>
  <c r="X32" i="9"/>
  <c r="V33" i="9"/>
  <c r="Y33" i="9" s="1"/>
  <c r="X34" i="9"/>
  <c r="V35" i="9"/>
  <c r="D4" i="7"/>
  <c r="D4" i="3"/>
  <c r="T7" i="9" l="1"/>
  <c r="U7" i="9" s="1"/>
  <c r="T6" i="9"/>
  <c r="U6" i="9" s="1"/>
  <c r="Y20" i="9"/>
  <c r="Y16" i="9"/>
  <c r="Y24" i="9"/>
  <c r="Y35" i="9"/>
  <c r="Y30" i="9"/>
  <c r="Y28" i="9"/>
  <c r="Y15" i="9"/>
  <c r="Y7" i="9"/>
  <c r="Y32" i="9"/>
  <c r="Y26" i="9"/>
  <c r="Y22" i="9"/>
  <c r="Y18" i="9"/>
  <c r="Y14" i="9"/>
  <c r="X36" i="9"/>
  <c r="Y29" i="9"/>
  <c r="Y27" i="9"/>
  <c r="Y21" i="9"/>
  <c r="Y19" i="9"/>
  <c r="Y17" i="9"/>
  <c r="Y10" i="9"/>
  <c r="Y8" i="9"/>
  <c r="Y34" i="9"/>
  <c r="V36" i="9"/>
  <c r="Y6" i="9"/>
  <c r="Y9" i="9"/>
  <c r="Y12" i="9"/>
  <c r="Y11" i="9"/>
  <c r="W36" i="9"/>
  <c r="A7" i="7"/>
  <c r="G7" i="7" l="1"/>
  <c r="E7" i="7"/>
  <c r="F7" i="7"/>
  <c r="I7" i="7"/>
  <c r="J7" i="7"/>
  <c r="R7" i="7" s="1"/>
  <c r="U36" i="9"/>
  <c r="O41" i="9" s="1"/>
  <c r="Y36" i="9"/>
  <c r="M41" i="9" s="1"/>
  <c r="N10" i="7"/>
  <c r="M10" i="7"/>
  <c r="N9" i="7"/>
  <c r="M9" i="7"/>
  <c r="Q9" i="7" s="1"/>
  <c r="N8" i="7"/>
  <c r="M8" i="7"/>
  <c r="Q8" i="7" s="1"/>
  <c r="H10" i="7"/>
  <c r="X10" i="7" s="1"/>
  <c r="H9" i="7"/>
  <c r="W9" i="7" s="1"/>
  <c r="H8" i="7"/>
  <c r="V8" i="7" s="1"/>
  <c r="D10" i="7"/>
  <c r="B10" i="7" s="1"/>
  <c r="D9" i="7"/>
  <c r="B9" i="7" s="1"/>
  <c r="D8" i="7"/>
  <c r="B8" i="7" s="1"/>
  <c r="A10" i="7"/>
  <c r="A9" i="7"/>
  <c r="A8" i="7"/>
  <c r="Q10" i="7" l="1"/>
  <c r="U8" i="7"/>
  <c r="T8" i="7"/>
  <c r="U10" i="7"/>
  <c r="T10" i="7"/>
  <c r="F10" i="7"/>
  <c r="E10" i="7"/>
  <c r="G10" i="7"/>
  <c r="U9" i="7"/>
  <c r="T9" i="7"/>
  <c r="E9" i="7"/>
  <c r="G9" i="7"/>
  <c r="F9" i="7"/>
  <c r="E8" i="7"/>
  <c r="F8" i="7"/>
  <c r="G8" i="7"/>
  <c r="I10" i="7"/>
  <c r="P10" i="7" s="1"/>
  <c r="J10" i="7"/>
  <c r="R10" i="7" s="1"/>
  <c r="J8" i="7"/>
  <c r="R8" i="7" s="1"/>
  <c r="I8" i="7"/>
  <c r="P8" i="7" s="1"/>
  <c r="J9" i="7"/>
  <c r="R9" i="7" s="1"/>
  <c r="I9" i="7"/>
  <c r="P9" i="7" s="1"/>
  <c r="W8" i="7"/>
  <c r="X9" i="7"/>
  <c r="X8" i="7"/>
  <c r="V10" i="7"/>
  <c r="V9" i="7"/>
  <c r="W10" i="7"/>
  <c r="Y8" i="7" l="1"/>
  <c r="Y9" i="7"/>
  <c r="Y10" i="7"/>
  <c r="E257" i="6"/>
  <c r="H257" i="6" s="1"/>
  <c r="H256" i="6"/>
  <c r="E256" i="6"/>
  <c r="E255" i="6"/>
  <c r="H255" i="6" s="1"/>
  <c r="E254" i="6"/>
  <c r="H254" i="6" s="1"/>
  <c r="E253" i="6"/>
  <c r="H253" i="6" s="1"/>
  <c r="E252" i="6"/>
  <c r="H252" i="6" s="1"/>
  <c r="E251" i="6"/>
  <c r="H251" i="6" s="1"/>
  <c r="E250" i="6"/>
  <c r="E249" i="6"/>
  <c r="E248" i="6"/>
  <c r="E247" i="6"/>
  <c r="E246" i="6"/>
  <c r="H245" i="6"/>
  <c r="E245" i="6"/>
  <c r="H244" i="6"/>
  <c r="E244" i="6"/>
  <c r="H243" i="6"/>
  <c r="E243" i="6"/>
  <c r="E242" i="6"/>
  <c r="H242" i="6" s="1"/>
  <c r="E241" i="6"/>
  <c r="H241" i="6" s="1"/>
  <c r="E240" i="6"/>
  <c r="H240" i="6" s="1"/>
  <c r="E239" i="6"/>
  <c r="H239" i="6" s="1"/>
  <c r="E238" i="6"/>
  <c r="H238" i="6" s="1"/>
  <c r="H237" i="6"/>
  <c r="E237" i="6"/>
  <c r="H236" i="6"/>
  <c r="E236" i="6"/>
  <c r="H235" i="6"/>
  <c r="E235" i="6"/>
  <c r="H234" i="6"/>
  <c r="E234" i="6"/>
  <c r="H233" i="6"/>
  <c r="E233" i="6"/>
  <c r="E232" i="6"/>
  <c r="H232" i="6" s="1"/>
  <c r="H231" i="6"/>
  <c r="E231" i="6"/>
  <c r="E230" i="6"/>
  <c r="H230" i="6" s="1"/>
  <c r="E229" i="6"/>
  <c r="H229" i="6" s="1"/>
  <c r="H228" i="6"/>
  <c r="E228" i="6"/>
  <c r="E227" i="6"/>
  <c r="H227" i="6" s="1"/>
  <c r="E226" i="6"/>
  <c r="H226" i="6" s="1"/>
  <c r="E225" i="6"/>
  <c r="H225" i="6" s="1"/>
  <c r="E224" i="6"/>
  <c r="H224" i="6" s="1"/>
  <c r="E223" i="6"/>
  <c r="H223" i="6" s="1"/>
  <c r="E222" i="6"/>
  <c r="H222" i="6" s="1"/>
  <c r="H221" i="6"/>
  <c r="E221" i="6"/>
  <c r="H220" i="6"/>
  <c r="E220" i="6"/>
  <c r="E219" i="6"/>
  <c r="H219" i="6" s="1"/>
  <c r="E218" i="6"/>
  <c r="H218" i="6" s="1"/>
  <c r="E217" i="6"/>
  <c r="H217" i="6" s="1"/>
  <c r="H216" i="6"/>
  <c r="E216" i="6"/>
  <c r="E215" i="6"/>
  <c r="H215" i="6" s="1"/>
  <c r="E214" i="6"/>
  <c r="H214" i="6" s="1"/>
  <c r="E213" i="6"/>
  <c r="H213" i="6" s="1"/>
  <c r="H212" i="6"/>
  <c r="E212" i="6"/>
  <c r="H211" i="6"/>
  <c r="E211" i="6"/>
  <c r="E210" i="6"/>
  <c r="H210" i="6" s="1"/>
  <c r="E209" i="6"/>
  <c r="H209" i="6" s="1"/>
  <c r="E208" i="6"/>
  <c r="H208" i="6" s="1"/>
  <c r="E207" i="6"/>
  <c r="H207" i="6" s="1"/>
  <c r="E205" i="6"/>
  <c r="H205" i="6" s="1"/>
  <c r="E204" i="6"/>
  <c r="H204" i="6" s="1"/>
  <c r="E203" i="6"/>
  <c r="H203" i="6" s="1"/>
  <c r="E202" i="6"/>
  <c r="H202" i="6" s="1"/>
  <c r="E201" i="6"/>
  <c r="H201" i="6" s="1"/>
  <c r="E199" i="6"/>
  <c r="H199" i="6" s="1"/>
  <c r="E198" i="6"/>
  <c r="H198" i="6" s="1"/>
  <c r="E197" i="6"/>
  <c r="H197" i="6" s="1"/>
  <c r="E196" i="6"/>
  <c r="H196" i="6" s="1"/>
  <c r="H195" i="6"/>
  <c r="E195" i="6"/>
  <c r="H194" i="6"/>
  <c r="E194" i="6"/>
  <c r="H193" i="6"/>
  <c r="E193" i="6"/>
  <c r="E191" i="6"/>
  <c r="H190" i="6"/>
  <c r="E190" i="6"/>
  <c r="E189" i="6"/>
  <c r="H189" i="6" s="1"/>
  <c r="E188" i="6"/>
  <c r="H188" i="6" s="1"/>
  <c r="E187" i="6"/>
  <c r="H187" i="6" s="1"/>
  <c r="E186" i="6"/>
  <c r="H186" i="6" s="1"/>
  <c r="E185" i="6"/>
  <c r="H185" i="6" s="1"/>
  <c r="E184" i="6"/>
  <c r="H184" i="6" s="1"/>
  <c r="E183" i="6"/>
  <c r="H183" i="6" s="1"/>
  <c r="H182" i="6"/>
  <c r="E182" i="6"/>
  <c r="E181" i="6"/>
  <c r="H181" i="6" s="1"/>
  <c r="E180" i="6"/>
  <c r="H180" i="6" s="1"/>
  <c r="H179" i="6"/>
  <c r="E179" i="6"/>
  <c r="H177" i="6"/>
  <c r="E177" i="6"/>
  <c r="E176" i="6"/>
  <c r="H176" i="6" s="1"/>
  <c r="E175" i="6"/>
  <c r="H175" i="6" s="1"/>
  <c r="E174" i="6"/>
  <c r="H174" i="6" s="1"/>
  <c r="E172" i="6"/>
  <c r="H172" i="6" s="1"/>
  <c r="E169" i="6"/>
  <c r="H169" i="6" s="1"/>
  <c r="E168" i="6"/>
  <c r="H168" i="6" s="1"/>
  <c r="H167" i="6"/>
  <c r="E167" i="6"/>
  <c r="H166" i="6"/>
  <c r="E166" i="6"/>
  <c r="E165" i="6"/>
  <c r="H165" i="6" s="1"/>
  <c r="E164" i="6"/>
  <c r="H163" i="6"/>
  <c r="E163" i="6"/>
  <c r="H162" i="6"/>
  <c r="E162" i="6"/>
  <c r="E161" i="6"/>
  <c r="H161" i="6" s="1"/>
  <c r="E160" i="6"/>
  <c r="H160" i="6" s="1"/>
  <c r="E159" i="6"/>
  <c r="H159" i="6" s="1"/>
  <c r="E158" i="6"/>
  <c r="H158" i="6" s="1"/>
  <c r="E157" i="6"/>
  <c r="H157" i="6" s="1"/>
  <c r="H155" i="6"/>
  <c r="E155" i="6"/>
  <c r="E154" i="6"/>
  <c r="H154" i="6" s="1"/>
  <c r="E153" i="6"/>
  <c r="H153" i="6" s="1"/>
  <c r="H150" i="6"/>
  <c r="E150" i="6"/>
  <c r="H149" i="6"/>
  <c r="E149" i="6"/>
  <c r="H148" i="6"/>
  <c r="E148" i="6"/>
  <c r="H147" i="6"/>
  <c r="E147" i="6"/>
  <c r="H146" i="6"/>
  <c r="E146" i="6"/>
  <c r="H145" i="6"/>
  <c r="E145" i="6"/>
  <c r="H144" i="6"/>
  <c r="E144" i="6"/>
  <c r="H143" i="6"/>
  <c r="E143" i="6"/>
  <c r="H142" i="6"/>
  <c r="E142" i="6"/>
  <c r="H141" i="6"/>
  <c r="E141" i="6"/>
  <c r="E140" i="6"/>
  <c r="E139" i="6"/>
  <c r="H139" i="6" s="1"/>
  <c r="E133" i="6"/>
  <c r="H132" i="6"/>
  <c r="E132" i="6"/>
  <c r="E131" i="6"/>
  <c r="H131" i="6" s="1"/>
  <c r="H130" i="6"/>
  <c r="E130" i="6"/>
  <c r="H129" i="6"/>
  <c r="E129" i="6"/>
  <c r="E128" i="6"/>
  <c r="H128" i="6" s="1"/>
  <c r="H127" i="6"/>
  <c r="E127" i="6"/>
  <c r="H126" i="6"/>
  <c r="E126" i="6"/>
  <c r="E125" i="6"/>
  <c r="H125" i="6" s="1"/>
  <c r="E124" i="6"/>
  <c r="H124" i="6" s="1"/>
  <c r="H123" i="6"/>
  <c r="E123" i="6"/>
  <c r="H122" i="6"/>
  <c r="E122" i="6"/>
  <c r="H121" i="6"/>
  <c r="E121" i="6"/>
  <c r="E120" i="6"/>
  <c r="H120" i="6" s="1"/>
  <c r="E119" i="6"/>
  <c r="H119" i="6" s="1"/>
  <c r="H117" i="6"/>
  <c r="E117" i="6"/>
  <c r="E116" i="6"/>
  <c r="H116" i="6" s="1"/>
  <c r="H114" i="6"/>
  <c r="E114" i="6"/>
  <c r="H110" i="6"/>
  <c r="H109" i="6"/>
  <c r="E109" i="6"/>
  <c r="H108" i="6"/>
  <c r="E108" i="6"/>
  <c r="H107" i="6"/>
  <c r="E107" i="6"/>
  <c r="C104" i="6"/>
  <c r="E104" i="6" s="1"/>
  <c r="H104" i="6" s="1"/>
  <c r="H103" i="6"/>
  <c r="E103" i="6"/>
  <c r="H102" i="6"/>
  <c r="E102" i="6"/>
  <c r="E101" i="6"/>
  <c r="H101" i="6" s="1"/>
  <c r="E100" i="6"/>
  <c r="H100" i="6" s="1"/>
  <c r="H99" i="6"/>
  <c r="E99" i="6"/>
  <c r="H98" i="6"/>
  <c r="E98" i="6"/>
  <c r="H95" i="6"/>
  <c r="E94" i="6"/>
  <c r="H94" i="6" s="1"/>
  <c r="H93" i="6"/>
  <c r="E93" i="6"/>
  <c r="H92" i="6"/>
  <c r="E92" i="6"/>
  <c r="H91" i="6"/>
  <c r="E91" i="6"/>
  <c r="H90" i="6"/>
  <c r="E90" i="6" s="1"/>
  <c r="H89" i="6"/>
  <c r="E89" i="6"/>
  <c r="H88" i="6"/>
  <c r="E88" i="6"/>
  <c r="H87" i="6"/>
  <c r="E87" i="6"/>
  <c r="H86" i="6"/>
  <c r="E86" i="6"/>
  <c r="H85" i="6"/>
  <c r="E85" i="6"/>
  <c r="H84" i="6"/>
  <c r="E84" i="6"/>
  <c r="H83" i="6"/>
  <c r="E83" i="6"/>
  <c r="H82" i="6"/>
  <c r="E82" i="6"/>
  <c r="H81" i="6"/>
  <c r="E81" i="6" s="1"/>
  <c r="H80" i="6"/>
  <c r="E80" i="6"/>
  <c r="H79" i="6"/>
  <c r="E79" i="6"/>
  <c r="H78" i="6"/>
  <c r="E78" i="6"/>
  <c r="E77" i="6"/>
  <c r="E76" i="6"/>
  <c r="H75" i="6"/>
  <c r="E75" i="6"/>
  <c r="H74" i="6"/>
  <c r="E74" i="6"/>
  <c r="H73" i="6"/>
  <c r="E73" i="6"/>
  <c r="H72" i="6"/>
  <c r="E72" i="6"/>
  <c r="H71" i="6"/>
  <c r="E71" i="6"/>
  <c r="H70" i="6"/>
  <c r="E70" i="6"/>
  <c r="H69" i="6"/>
  <c r="E69" i="6"/>
  <c r="E68" i="6"/>
  <c r="H68" i="6" s="1"/>
  <c r="H67" i="6"/>
  <c r="E67" i="6"/>
  <c r="E66" i="6"/>
  <c r="H66" i="6" s="1"/>
  <c r="E65" i="6"/>
  <c r="H65" i="6" s="1"/>
  <c r="H64" i="6"/>
  <c r="C64" i="6"/>
  <c r="E64" i="6" s="1"/>
  <c r="E63" i="6"/>
  <c r="H63" i="6" s="1"/>
  <c r="H62" i="6"/>
  <c r="E62" i="6"/>
  <c r="E61" i="6"/>
  <c r="E60" i="6"/>
  <c r="H60" i="6" s="1"/>
  <c r="E59" i="6"/>
  <c r="H59" i="6" s="1"/>
  <c r="H58" i="6"/>
  <c r="E58" i="6"/>
  <c r="E57" i="6"/>
  <c r="H57" i="6" s="1"/>
  <c r="H56" i="6"/>
  <c r="E56" i="6"/>
  <c r="H55" i="6"/>
  <c r="E55" i="6" s="1"/>
  <c r="H54" i="6"/>
  <c r="E54" i="6"/>
  <c r="H53" i="6"/>
  <c r="E53" i="6"/>
  <c r="H52" i="6"/>
  <c r="E52" i="6"/>
  <c r="E51" i="6"/>
  <c r="E50" i="6"/>
  <c r="H50" i="6" s="1"/>
  <c r="H49" i="6"/>
  <c r="E49" i="6"/>
  <c r="H48" i="6"/>
  <c r="E48" i="6"/>
  <c r="H47" i="6"/>
  <c r="E47" i="6"/>
  <c r="H46" i="6"/>
  <c r="E46" i="6"/>
  <c r="H45" i="6"/>
  <c r="E45" i="6"/>
  <c r="H44" i="6"/>
  <c r="E44" i="6"/>
  <c r="E43" i="6"/>
  <c r="H42" i="6"/>
  <c r="E42" i="6"/>
  <c r="H39" i="6"/>
  <c r="E39" i="6"/>
  <c r="E38" i="6"/>
  <c r="H38" i="6" s="1"/>
  <c r="H37" i="6"/>
  <c r="E37" i="6"/>
  <c r="E36" i="6"/>
  <c r="H36" i="6" s="1"/>
  <c r="H35" i="6"/>
  <c r="E35" i="6"/>
  <c r="E34" i="6"/>
  <c r="H34" i="6" s="1"/>
  <c r="E33" i="6"/>
  <c r="H33" i="6" s="1"/>
  <c r="H32" i="6"/>
  <c r="E32" i="6"/>
  <c r="E31" i="6"/>
  <c r="H31" i="6" s="1"/>
  <c r="H30" i="6"/>
  <c r="E30" i="6"/>
  <c r="H29" i="6"/>
  <c r="E29" i="6"/>
  <c r="H28" i="6"/>
  <c r="E28" i="6"/>
  <c r="E27" i="6"/>
  <c r="H27" i="6" s="1"/>
  <c r="E26" i="6"/>
  <c r="H26" i="6" s="1"/>
  <c r="E24" i="6"/>
  <c r="H24" i="6" s="1"/>
  <c r="E23" i="6"/>
  <c r="H23" i="6" s="1"/>
  <c r="E22" i="6"/>
  <c r="H22" i="6" s="1"/>
  <c r="E21" i="6"/>
  <c r="H21" i="6" s="1"/>
  <c r="E20" i="6"/>
  <c r="H20" i="6" s="1"/>
  <c r="E19" i="6"/>
  <c r="H19" i="6" s="1"/>
  <c r="E18" i="6"/>
  <c r="H18" i="6" s="1"/>
  <c r="E17" i="6"/>
  <c r="H17" i="6" s="1"/>
  <c r="H16" i="6"/>
  <c r="E16" i="6"/>
  <c r="H15" i="6"/>
  <c r="E15" i="6"/>
  <c r="H14" i="6"/>
  <c r="E14" i="6"/>
  <c r="H13" i="6"/>
  <c r="E13" i="6"/>
  <c r="H12" i="6"/>
  <c r="E12" i="6"/>
  <c r="H11" i="6"/>
  <c r="E11" i="6"/>
  <c r="H10" i="6"/>
  <c r="E10" i="6"/>
  <c r="H9" i="6"/>
  <c r="E9" i="6"/>
  <c r="H8" i="6"/>
  <c r="E8" i="6"/>
  <c r="A11" i="7" l="1"/>
  <c r="G11" i="7" l="1"/>
  <c r="F11" i="7"/>
  <c r="E11" i="7"/>
  <c r="J11" i="7"/>
  <c r="R11" i="7" s="1"/>
  <c r="I11" i="7"/>
  <c r="A7" i="3" l="1"/>
  <c r="H6" i="7" l="1"/>
  <c r="D6" i="7"/>
  <c r="B6" i="7" s="1"/>
  <c r="D6" i="3"/>
  <c r="X6" i="7" l="1"/>
  <c r="V6" i="7"/>
  <c r="W6" i="7"/>
  <c r="G6" i="7" l="1"/>
  <c r="F6" i="7"/>
  <c r="E6" i="7"/>
  <c r="J6" i="7"/>
  <c r="I6" i="7"/>
  <c r="P6" i="7" s="1"/>
  <c r="A6" i="3"/>
  <c r="B6" i="3" l="1"/>
  <c r="H6" i="3" l="1"/>
  <c r="V6" i="3" l="1"/>
  <c r="X6" i="3"/>
  <c r="W6" i="3"/>
  <c r="D7" i="7"/>
  <c r="B7" i="7" s="1"/>
  <c r="H7" i="7"/>
  <c r="M7" i="7"/>
  <c r="N7" i="7"/>
  <c r="D11" i="7"/>
  <c r="B11" i="7" s="1"/>
  <c r="H11" i="7"/>
  <c r="M11" i="7"/>
  <c r="N11" i="7"/>
  <c r="A12" i="7"/>
  <c r="D12" i="7"/>
  <c r="B12" i="7" s="1"/>
  <c r="H12" i="7"/>
  <c r="M12" i="7"/>
  <c r="N12" i="7"/>
  <c r="A13" i="7"/>
  <c r="D13" i="7"/>
  <c r="B13" i="7" s="1"/>
  <c r="H13" i="7"/>
  <c r="M13" i="7"/>
  <c r="Q13" i="7" s="1"/>
  <c r="N13" i="7"/>
  <c r="A14" i="7"/>
  <c r="D14" i="7"/>
  <c r="B14" i="7" s="1"/>
  <c r="H14" i="7"/>
  <c r="M14" i="7"/>
  <c r="N14" i="7"/>
  <c r="A15" i="7"/>
  <c r="D15" i="7"/>
  <c r="B15" i="7" s="1"/>
  <c r="H15" i="7"/>
  <c r="M15" i="7"/>
  <c r="Q15" i="7" s="1"/>
  <c r="N15" i="7"/>
  <c r="A16" i="7"/>
  <c r="D16" i="7"/>
  <c r="B16" i="7" s="1"/>
  <c r="H16" i="7"/>
  <c r="M16" i="7"/>
  <c r="N16" i="7"/>
  <c r="O16" i="7"/>
  <c r="S16" i="7" s="1"/>
  <c r="A17" i="7"/>
  <c r="D17" i="7"/>
  <c r="B17" i="7" s="1"/>
  <c r="H17" i="7"/>
  <c r="M17" i="7"/>
  <c r="N17" i="7"/>
  <c r="O17" i="7"/>
  <c r="S17" i="7" s="1"/>
  <c r="A18" i="7"/>
  <c r="D18" i="7"/>
  <c r="B18" i="7" s="1"/>
  <c r="H18" i="7"/>
  <c r="M18" i="7"/>
  <c r="N18" i="7"/>
  <c r="O18" i="7"/>
  <c r="S18" i="7" s="1"/>
  <c r="A19" i="7"/>
  <c r="D19" i="7"/>
  <c r="B19" i="7" s="1"/>
  <c r="H19" i="7"/>
  <c r="M19" i="7"/>
  <c r="N19" i="7"/>
  <c r="O19" i="7"/>
  <c r="S19" i="7" s="1"/>
  <c r="A20" i="7"/>
  <c r="D20" i="7"/>
  <c r="B20" i="7" s="1"/>
  <c r="H20" i="7"/>
  <c r="M20" i="7"/>
  <c r="N20" i="7"/>
  <c r="O20" i="7"/>
  <c r="S20" i="7" s="1"/>
  <c r="A21" i="7"/>
  <c r="D21" i="7"/>
  <c r="B21" i="7" s="1"/>
  <c r="H21" i="7"/>
  <c r="M21" i="7"/>
  <c r="N21" i="7"/>
  <c r="O21" i="7"/>
  <c r="S21" i="7" s="1"/>
  <c r="A22" i="7"/>
  <c r="D22" i="7"/>
  <c r="B22" i="7" s="1"/>
  <c r="H22" i="7"/>
  <c r="M22" i="7"/>
  <c r="N22" i="7"/>
  <c r="O22" i="7"/>
  <c r="S22" i="7" s="1"/>
  <c r="A23" i="7"/>
  <c r="D23" i="7"/>
  <c r="B23" i="7" s="1"/>
  <c r="H23" i="7"/>
  <c r="M23" i="7"/>
  <c r="Q23" i="7" s="1"/>
  <c r="N23" i="7"/>
  <c r="O23" i="7"/>
  <c r="S23" i="7" s="1"/>
  <c r="A24" i="7"/>
  <c r="D24" i="7"/>
  <c r="B24" i="7" s="1"/>
  <c r="H24" i="7"/>
  <c r="M24" i="7"/>
  <c r="N24" i="7"/>
  <c r="O24" i="7"/>
  <c r="S24" i="7" s="1"/>
  <c r="A25" i="7"/>
  <c r="D25" i="7"/>
  <c r="B25" i="7" s="1"/>
  <c r="H25" i="7"/>
  <c r="M25" i="7"/>
  <c r="Q25" i="7" s="1"/>
  <c r="N25" i="7"/>
  <c r="O25" i="7"/>
  <c r="S25" i="7" s="1"/>
  <c r="A26" i="7"/>
  <c r="D26" i="7"/>
  <c r="B26" i="7" s="1"/>
  <c r="H26" i="7"/>
  <c r="M26" i="7"/>
  <c r="N26" i="7"/>
  <c r="O26" i="7"/>
  <c r="S26" i="7" s="1"/>
  <c r="A27" i="7"/>
  <c r="D27" i="7"/>
  <c r="B27" i="7" s="1"/>
  <c r="H27" i="7"/>
  <c r="M27" i="7"/>
  <c r="Q27" i="7" s="1"/>
  <c r="N27" i="7"/>
  <c r="O27" i="7"/>
  <c r="S27" i="7" s="1"/>
  <c r="A28" i="7"/>
  <c r="D28" i="7"/>
  <c r="B28" i="7" s="1"/>
  <c r="H28" i="7"/>
  <c r="M28" i="7"/>
  <c r="N28" i="7"/>
  <c r="O28" i="7"/>
  <c r="S28" i="7" s="1"/>
  <c r="A29" i="7"/>
  <c r="D29" i="7"/>
  <c r="B29" i="7" s="1"/>
  <c r="H29" i="7"/>
  <c r="M29" i="7"/>
  <c r="Q29" i="7" s="1"/>
  <c r="N29" i="7"/>
  <c r="O29" i="7"/>
  <c r="S29" i="7" s="1"/>
  <c r="A30" i="7"/>
  <c r="D30" i="7"/>
  <c r="B30" i="7" s="1"/>
  <c r="H30" i="7"/>
  <c r="M30" i="7"/>
  <c r="N30" i="7"/>
  <c r="O30" i="7"/>
  <c r="S30" i="7" s="1"/>
  <c r="A31" i="7"/>
  <c r="D31" i="7"/>
  <c r="B31" i="7" s="1"/>
  <c r="H31" i="7"/>
  <c r="M31" i="7"/>
  <c r="Q31" i="7" s="1"/>
  <c r="N31" i="7"/>
  <c r="O31" i="7"/>
  <c r="S31" i="7" s="1"/>
  <c r="A32" i="7"/>
  <c r="D32" i="7"/>
  <c r="B32" i="7" s="1"/>
  <c r="H32" i="7"/>
  <c r="M32" i="7"/>
  <c r="N32" i="7"/>
  <c r="O32" i="7"/>
  <c r="S32" i="7" s="1"/>
  <c r="A33" i="7"/>
  <c r="D33" i="7"/>
  <c r="B33" i="7" s="1"/>
  <c r="H33" i="7"/>
  <c r="M33" i="7"/>
  <c r="Q33" i="7" s="1"/>
  <c r="N33" i="7"/>
  <c r="O33" i="7"/>
  <c r="S33" i="7" s="1"/>
  <c r="A34" i="7"/>
  <c r="D34" i="7"/>
  <c r="B34" i="7" s="1"/>
  <c r="H34" i="7"/>
  <c r="M34" i="7"/>
  <c r="N34" i="7"/>
  <c r="O34" i="7"/>
  <c r="S34" i="7" s="1"/>
  <c r="A35" i="7"/>
  <c r="D35" i="7"/>
  <c r="B35" i="7" s="1"/>
  <c r="H35" i="7"/>
  <c r="M35" i="7"/>
  <c r="Q35" i="7" s="1"/>
  <c r="N35" i="7"/>
  <c r="O35" i="7"/>
  <c r="S35" i="7" s="1"/>
  <c r="D7" i="3"/>
  <c r="B7" i="3" s="1"/>
  <c r="U7" i="3" s="1"/>
  <c r="H7" i="3"/>
  <c r="A8" i="3"/>
  <c r="D8" i="3"/>
  <c r="B8" i="3" s="1"/>
  <c r="H8" i="3"/>
  <c r="X8" i="3" s="1"/>
  <c r="A9" i="3"/>
  <c r="D9" i="3"/>
  <c r="B9" i="3" s="1"/>
  <c r="H9" i="3"/>
  <c r="M9" i="3"/>
  <c r="Q9" i="3" s="1"/>
  <c r="O9" i="3"/>
  <c r="S9" i="3" s="1"/>
  <c r="A10" i="3"/>
  <c r="D10" i="3"/>
  <c r="B10" i="3" s="1"/>
  <c r="H10" i="3"/>
  <c r="V10" i="3" s="1"/>
  <c r="M10" i="3"/>
  <c r="Q10" i="3" s="1"/>
  <c r="O10" i="3"/>
  <c r="S10" i="3" s="1"/>
  <c r="A11" i="3"/>
  <c r="D11" i="3"/>
  <c r="B11" i="3" s="1"/>
  <c r="H11" i="3"/>
  <c r="M11" i="3"/>
  <c r="N11" i="3"/>
  <c r="O11" i="3"/>
  <c r="S11" i="3" s="1"/>
  <c r="D12" i="3"/>
  <c r="B12" i="3" s="1"/>
  <c r="H12" i="3"/>
  <c r="X12" i="3" s="1"/>
  <c r="N12" i="3"/>
  <c r="Q12" i="3" s="1"/>
  <c r="A13" i="3"/>
  <c r="D13" i="3"/>
  <c r="B13" i="3" s="1"/>
  <c r="H13" i="3"/>
  <c r="W13" i="3" s="1"/>
  <c r="N13" i="3"/>
  <c r="Q13" i="3" s="1"/>
  <c r="A14" i="3"/>
  <c r="D14" i="3"/>
  <c r="B14" i="3" s="1"/>
  <c r="H14" i="3"/>
  <c r="V14" i="3" s="1"/>
  <c r="N14" i="3"/>
  <c r="Q14" i="3" s="1"/>
  <c r="A15" i="3"/>
  <c r="D15" i="3"/>
  <c r="B15" i="3" s="1"/>
  <c r="H15" i="3"/>
  <c r="N15" i="3"/>
  <c r="Q15" i="3" s="1"/>
  <c r="A16" i="3"/>
  <c r="D16" i="3"/>
  <c r="B16" i="3" s="1"/>
  <c r="H16" i="3"/>
  <c r="X16" i="3" s="1"/>
  <c r="N16" i="3"/>
  <c r="Q16" i="3" s="1"/>
  <c r="A17" i="3"/>
  <c r="D17" i="3"/>
  <c r="B17" i="3" s="1"/>
  <c r="H17" i="3"/>
  <c r="W17" i="3" s="1"/>
  <c r="N17" i="3"/>
  <c r="Q17" i="3" s="1"/>
  <c r="A18" i="3"/>
  <c r="D18" i="3"/>
  <c r="B18" i="3" s="1"/>
  <c r="H18" i="3"/>
  <c r="V18" i="3" s="1"/>
  <c r="N18" i="3"/>
  <c r="Q18" i="3" s="1"/>
  <c r="A19" i="3"/>
  <c r="D19" i="3"/>
  <c r="B19" i="3" s="1"/>
  <c r="H19" i="3"/>
  <c r="M19" i="3"/>
  <c r="N19" i="3"/>
  <c r="A20" i="3"/>
  <c r="U20" i="3" s="1"/>
  <c r="D20" i="3"/>
  <c r="B20" i="3" s="1"/>
  <c r="H20" i="3"/>
  <c r="M20" i="3"/>
  <c r="N20" i="3"/>
  <c r="A21" i="3"/>
  <c r="D21" i="3"/>
  <c r="B21" i="3" s="1"/>
  <c r="H21" i="3"/>
  <c r="W21" i="3" s="1"/>
  <c r="M21" i="3"/>
  <c r="Q21" i="3" s="1"/>
  <c r="N21" i="3"/>
  <c r="A22" i="3"/>
  <c r="D22" i="3"/>
  <c r="B22" i="3" s="1"/>
  <c r="H22" i="3"/>
  <c r="M22" i="3"/>
  <c r="N22" i="3"/>
  <c r="O22" i="3"/>
  <c r="S22" i="3" s="1"/>
  <c r="A23" i="3"/>
  <c r="D23" i="3"/>
  <c r="B23" i="3" s="1"/>
  <c r="H23" i="3"/>
  <c r="M23" i="3"/>
  <c r="N23" i="3"/>
  <c r="O23" i="3"/>
  <c r="S23" i="3" s="1"/>
  <c r="A24" i="3"/>
  <c r="D24" i="3"/>
  <c r="B24" i="3" s="1"/>
  <c r="H24" i="3"/>
  <c r="M24" i="3"/>
  <c r="N24" i="3"/>
  <c r="O24" i="3"/>
  <c r="S24" i="3" s="1"/>
  <c r="A25" i="3"/>
  <c r="D25" i="3"/>
  <c r="B25" i="3" s="1"/>
  <c r="H25" i="3"/>
  <c r="W25" i="3" s="1"/>
  <c r="M25" i="3"/>
  <c r="N25" i="3"/>
  <c r="O25" i="3"/>
  <c r="S25" i="3" s="1"/>
  <c r="A26" i="3"/>
  <c r="D26" i="3"/>
  <c r="B26" i="3" s="1"/>
  <c r="H26" i="3"/>
  <c r="M26" i="3"/>
  <c r="N26" i="3"/>
  <c r="O26" i="3"/>
  <c r="S26" i="3" s="1"/>
  <c r="A27" i="3"/>
  <c r="D27" i="3"/>
  <c r="B27" i="3" s="1"/>
  <c r="H27" i="3"/>
  <c r="M27" i="3"/>
  <c r="N27" i="3"/>
  <c r="O27" i="3"/>
  <c r="S27" i="3" s="1"/>
  <c r="A28" i="3"/>
  <c r="D28" i="3"/>
  <c r="B28" i="3" s="1"/>
  <c r="H28" i="3"/>
  <c r="M28" i="3"/>
  <c r="N28" i="3"/>
  <c r="O28" i="3"/>
  <c r="S28" i="3" s="1"/>
  <c r="A29" i="3"/>
  <c r="D29" i="3"/>
  <c r="B29" i="3" s="1"/>
  <c r="H29" i="3"/>
  <c r="W29" i="3" s="1"/>
  <c r="M29" i="3"/>
  <c r="N29" i="3"/>
  <c r="O29" i="3"/>
  <c r="S29" i="3" s="1"/>
  <c r="A30" i="3"/>
  <c r="D30" i="3"/>
  <c r="B30" i="3" s="1"/>
  <c r="H30" i="3"/>
  <c r="M30" i="3"/>
  <c r="N30" i="3"/>
  <c r="O30" i="3"/>
  <c r="S30" i="3" s="1"/>
  <c r="A31" i="3"/>
  <c r="D31" i="3"/>
  <c r="B31" i="3" s="1"/>
  <c r="H31" i="3"/>
  <c r="M31" i="3"/>
  <c r="N31" i="3"/>
  <c r="O31" i="3"/>
  <c r="S31" i="3" s="1"/>
  <c r="A32" i="3"/>
  <c r="D32" i="3"/>
  <c r="B32" i="3" s="1"/>
  <c r="H32" i="3"/>
  <c r="M32" i="3"/>
  <c r="N32" i="3"/>
  <c r="O32" i="3"/>
  <c r="S32" i="3" s="1"/>
  <c r="A33" i="3"/>
  <c r="D33" i="3"/>
  <c r="B33" i="3" s="1"/>
  <c r="H33" i="3"/>
  <c r="W33" i="3" s="1"/>
  <c r="M33" i="3"/>
  <c r="N33" i="3"/>
  <c r="O33" i="3"/>
  <c r="S33" i="3" s="1"/>
  <c r="A34" i="3"/>
  <c r="D34" i="3"/>
  <c r="B34" i="3" s="1"/>
  <c r="H34" i="3"/>
  <c r="M34" i="3"/>
  <c r="N34" i="3"/>
  <c r="O34" i="3"/>
  <c r="S34" i="3" s="1"/>
  <c r="A35" i="3"/>
  <c r="D35" i="3"/>
  <c r="B35" i="3" s="1"/>
  <c r="H35" i="3"/>
  <c r="M35" i="3"/>
  <c r="N35" i="3"/>
  <c r="O35" i="3"/>
  <c r="S35" i="3" s="1"/>
  <c r="Q35" i="3" l="1"/>
  <c r="T34" i="3"/>
  <c r="Q33" i="3"/>
  <c r="Q31" i="3"/>
  <c r="T30" i="3"/>
  <c r="Q29" i="3"/>
  <c r="Q27" i="3"/>
  <c r="T26" i="3"/>
  <c r="Q25" i="3"/>
  <c r="T22" i="3"/>
  <c r="Q20" i="3"/>
  <c r="U19" i="3"/>
  <c r="U18" i="3"/>
  <c r="U17" i="3"/>
  <c r="U16" i="3"/>
  <c r="U15" i="3"/>
  <c r="U14" i="3"/>
  <c r="U13" i="3"/>
  <c r="Q11" i="7"/>
  <c r="Q7" i="7"/>
  <c r="Q21" i="7"/>
  <c r="Q34" i="7"/>
  <c r="Q32" i="7"/>
  <c r="Q30" i="7"/>
  <c r="Q28" i="7"/>
  <c r="Q26" i="7"/>
  <c r="Q24" i="7"/>
  <c r="Q22" i="7"/>
  <c r="Q20" i="7"/>
  <c r="Q18" i="7"/>
  <c r="Q16" i="7"/>
  <c r="Q12" i="7"/>
  <c r="Q23" i="3"/>
  <c r="U22" i="3"/>
  <c r="Q19" i="3"/>
  <c r="T35" i="3"/>
  <c r="Q34" i="3"/>
  <c r="Q32" i="3"/>
  <c r="T31" i="3"/>
  <c r="Q30" i="3"/>
  <c r="Q28" i="3"/>
  <c r="T27" i="3"/>
  <c r="Q26" i="3"/>
  <c r="Q24" i="3"/>
  <c r="T23" i="3"/>
  <c r="Q22" i="3"/>
  <c r="U21" i="3"/>
  <c r="Q11" i="3"/>
  <c r="T18" i="3"/>
  <c r="T13" i="3"/>
  <c r="Q19" i="7"/>
  <c r="Q17" i="7"/>
  <c r="Q14" i="7"/>
  <c r="U11" i="7"/>
  <c r="T11" i="7"/>
  <c r="U34" i="3"/>
  <c r="T32" i="3"/>
  <c r="U32" i="3"/>
  <c r="U30" i="3"/>
  <c r="T28" i="3"/>
  <c r="U28" i="3"/>
  <c r="U26" i="3"/>
  <c r="T24" i="3"/>
  <c r="U24" i="3"/>
  <c r="W18" i="3"/>
  <c r="T17" i="3"/>
  <c r="T14" i="3"/>
  <c r="U35" i="7"/>
  <c r="T35" i="7"/>
  <c r="E35" i="7"/>
  <c r="G35" i="7"/>
  <c r="F35" i="7"/>
  <c r="U33" i="7"/>
  <c r="T33" i="7"/>
  <c r="G33" i="7"/>
  <c r="F33" i="7"/>
  <c r="E33" i="7"/>
  <c r="U31" i="7"/>
  <c r="T31" i="7"/>
  <c r="E31" i="7"/>
  <c r="G31" i="7"/>
  <c r="F31" i="7"/>
  <c r="U29" i="7"/>
  <c r="T29" i="7"/>
  <c r="G29" i="7"/>
  <c r="F29" i="7"/>
  <c r="E29" i="7"/>
  <c r="U27" i="7"/>
  <c r="T27" i="7"/>
  <c r="E27" i="7"/>
  <c r="G27" i="7"/>
  <c r="F27" i="7"/>
  <c r="U25" i="7"/>
  <c r="T25" i="7"/>
  <c r="G25" i="7"/>
  <c r="F25" i="7"/>
  <c r="E25" i="7"/>
  <c r="U23" i="7"/>
  <c r="T23" i="7"/>
  <c r="E23" i="7"/>
  <c r="G23" i="7"/>
  <c r="F23" i="7"/>
  <c r="U21" i="7"/>
  <c r="T21" i="7"/>
  <c r="G21" i="7"/>
  <c r="F21" i="7"/>
  <c r="E21" i="7"/>
  <c r="U19" i="7"/>
  <c r="T19" i="7"/>
  <c r="E19" i="7"/>
  <c r="G19" i="7"/>
  <c r="F19" i="7"/>
  <c r="U17" i="7"/>
  <c r="T17" i="7"/>
  <c r="G17" i="7"/>
  <c r="F17" i="7"/>
  <c r="E17" i="7"/>
  <c r="U14" i="7"/>
  <c r="T14" i="7"/>
  <c r="F14" i="7"/>
  <c r="E14" i="7"/>
  <c r="G14" i="7"/>
  <c r="U12" i="3"/>
  <c r="T12" i="3"/>
  <c r="T21" i="3"/>
  <c r="T11" i="3"/>
  <c r="U11" i="3"/>
  <c r="T9" i="3"/>
  <c r="U9" i="3"/>
  <c r="U13" i="7"/>
  <c r="T13" i="7"/>
  <c r="E13" i="7"/>
  <c r="G13" i="7"/>
  <c r="F13" i="7"/>
  <c r="T10" i="3"/>
  <c r="U10" i="3"/>
  <c r="U35" i="3"/>
  <c r="T33" i="3"/>
  <c r="U33" i="3"/>
  <c r="U31" i="3"/>
  <c r="T29" i="3"/>
  <c r="U29" i="3"/>
  <c r="U27" i="3"/>
  <c r="T25" i="3"/>
  <c r="U25" i="3"/>
  <c r="U23" i="3"/>
  <c r="T20" i="3"/>
  <c r="T19" i="3"/>
  <c r="T8" i="3"/>
  <c r="U8" i="3"/>
  <c r="U34" i="7"/>
  <c r="T34" i="7"/>
  <c r="G34" i="7"/>
  <c r="E34" i="7"/>
  <c r="F34" i="7"/>
  <c r="U32" i="7"/>
  <c r="T32" i="7"/>
  <c r="F32" i="7"/>
  <c r="E32" i="7"/>
  <c r="G32" i="7"/>
  <c r="U30" i="7"/>
  <c r="T30" i="7"/>
  <c r="G30" i="7"/>
  <c r="F30" i="7"/>
  <c r="E30" i="7"/>
  <c r="U28" i="7"/>
  <c r="T28" i="7"/>
  <c r="F28" i="7"/>
  <c r="E28" i="7"/>
  <c r="G28" i="7"/>
  <c r="U26" i="7"/>
  <c r="T26" i="7"/>
  <c r="G26" i="7"/>
  <c r="F26" i="7"/>
  <c r="E26" i="7"/>
  <c r="U24" i="7"/>
  <c r="T24" i="7"/>
  <c r="F24" i="7"/>
  <c r="E24" i="7"/>
  <c r="G24" i="7"/>
  <c r="U22" i="7"/>
  <c r="T22" i="7"/>
  <c r="G22" i="7"/>
  <c r="F22" i="7"/>
  <c r="E22" i="7"/>
  <c r="U20" i="7"/>
  <c r="T20" i="7"/>
  <c r="F20" i="7"/>
  <c r="E20" i="7"/>
  <c r="G20" i="7"/>
  <c r="U18" i="7"/>
  <c r="T18" i="7"/>
  <c r="G18" i="7"/>
  <c r="F18" i="7"/>
  <c r="E18" i="7"/>
  <c r="U12" i="7"/>
  <c r="T12" i="7"/>
  <c r="F12" i="7"/>
  <c r="G12" i="7"/>
  <c r="E12" i="7"/>
  <c r="F16" i="7"/>
  <c r="G16" i="7"/>
  <c r="E16" i="7"/>
  <c r="E15" i="7"/>
  <c r="F15" i="7"/>
  <c r="G15" i="7"/>
  <c r="J35" i="7"/>
  <c r="R35" i="7" s="1"/>
  <c r="I35" i="7"/>
  <c r="P35" i="7" s="1"/>
  <c r="J33" i="7"/>
  <c r="R33" i="7" s="1"/>
  <c r="I33" i="7"/>
  <c r="P33" i="7" s="1"/>
  <c r="I31" i="7"/>
  <c r="P31" i="7" s="1"/>
  <c r="J31" i="7"/>
  <c r="R31" i="7" s="1"/>
  <c r="I29" i="7"/>
  <c r="P29" i="7" s="1"/>
  <c r="J29" i="7"/>
  <c r="R29" i="7" s="1"/>
  <c r="J27" i="7"/>
  <c r="R27" i="7" s="1"/>
  <c r="I27" i="7"/>
  <c r="P27" i="7" s="1"/>
  <c r="J25" i="7"/>
  <c r="R25" i="7" s="1"/>
  <c r="I25" i="7"/>
  <c r="P25" i="7" s="1"/>
  <c r="I23" i="7"/>
  <c r="P23" i="7" s="1"/>
  <c r="J23" i="7"/>
  <c r="R23" i="7" s="1"/>
  <c r="I21" i="7"/>
  <c r="P21" i="7" s="1"/>
  <c r="J21" i="7"/>
  <c r="R21" i="7" s="1"/>
  <c r="J19" i="7"/>
  <c r="R19" i="7" s="1"/>
  <c r="I19" i="7"/>
  <c r="P19" i="7" s="1"/>
  <c r="J17" i="7"/>
  <c r="R17" i="7" s="1"/>
  <c r="I17" i="7"/>
  <c r="P17" i="7" s="1"/>
  <c r="I15" i="7"/>
  <c r="P15" i="7" s="1"/>
  <c r="J15" i="7"/>
  <c r="R15" i="7" s="1"/>
  <c r="I13" i="7"/>
  <c r="P13" i="7" s="1"/>
  <c r="J13" i="7"/>
  <c r="R13" i="7" s="1"/>
  <c r="I34" i="7"/>
  <c r="J34" i="7"/>
  <c r="R34" i="7" s="1"/>
  <c r="J32" i="7"/>
  <c r="R32" i="7" s="1"/>
  <c r="I32" i="7"/>
  <c r="P32" i="7" s="1"/>
  <c r="I30" i="7"/>
  <c r="J30" i="7"/>
  <c r="R30" i="7" s="1"/>
  <c r="J28" i="7"/>
  <c r="R28" i="7" s="1"/>
  <c r="I28" i="7"/>
  <c r="P28" i="7" s="1"/>
  <c r="I26" i="7"/>
  <c r="J26" i="7"/>
  <c r="R26" i="7" s="1"/>
  <c r="J24" i="7"/>
  <c r="R24" i="7" s="1"/>
  <c r="I24" i="7"/>
  <c r="P24" i="7" s="1"/>
  <c r="I22" i="7"/>
  <c r="P22" i="7" s="1"/>
  <c r="J22" i="7"/>
  <c r="R22" i="7" s="1"/>
  <c r="J20" i="7"/>
  <c r="R20" i="7" s="1"/>
  <c r="I20" i="7"/>
  <c r="P20" i="7" s="1"/>
  <c r="I18" i="7"/>
  <c r="P18" i="7" s="1"/>
  <c r="J18" i="7"/>
  <c r="R18" i="7" s="1"/>
  <c r="J16" i="7"/>
  <c r="R16" i="7" s="1"/>
  <c r="I16" i="7"/>
  <c r="P16" i="7" s="1"/>
  <c r="I14" i="7"/>
  <c r="P14" i="7" s="1"/>
  <c r="J14" i="7"/>
  <c r="R14" i="7" s="1"/>
  <c r="J12" i="7"/>
  <c r="R12" i="7" s="1"/>
  <c r="I12" i="7"/>
  <c r="P12" i="7" s="1"/>
  <c r="W34" i="7"/>
  <c r="X34" i="7"/>
  <c r="V34" i="7"/>
  <c r="X30" i="7"/>
  <c r="V30" i="7"/>
  <c r="W30" i="7"/>
  <c r="V24" i="7"/>
  <c r="X24" i="7"/>
  <c r="W24" i="7"/>
  <c r="V22" i="7"/>
  <c r="X22" i="7"/>
  <c r="W22" i="7"/>
  <c r="W20" i="7"/>
  <c r="X20" i="7"/>
  <c r="V20" i="7"/>
  <c r="V18" i="7"/>
  <c r="X18" i="7"/>
  <c r="W18" i="7"/>
  <c r="X12" i="7"/>
  <c r="V12" i="7"/>
  <c r="W12" i="7"/>
  <c r="X35" i="7"/>
  <c r="V35" i="7"/>
  <c r="W35" i="7"/>
  <c r="W33" i="7"/>
  <c r="V33" i="7"/>
  <c r="X33" i="7"/>
  <c r="X31" i="7"/>
  <c r="V31" i="7"/>
  <c r="W31" i="7"/>
  <c r="W29" i="7"/>
  <c r="X29" i="7"/>
  <c r="V29" i="7"/>
  <c r="X27" i="7"/>
  <c r="V27" i="7"/>
  <c r="W27" i="7"/>
  <c r="W25" i="7"/>
  <c r="V25" i="7"/>
  <c r="X25" i="7"/>
  <c r="X23" i="7"/>
  <c r="W23" i="7"/>
  <c r="V23" i="7"/>
  <c r="W21" i="7"/>
  <c r="V21" i="7"/>
  <c r="X21" i="7"/>
  <c r="X19" i="7"/>
  <c r="V19" i="7"/>
  <c r="W19" i="7"/>
  <c r="W17" i="7"/>
  <c r="X17" i="7"/>
  <c r="V17" i="7"/>
  <c r="X15" i="7"/>
  <c r="W15" i="7"/>
  <c r="V15" i="7"/>
  <c r="W13" i="7"/>
  <c r="X13" i="7"/>
  <c r="V13" i="7"/>
  <c r="X11" i="7"/>
  <c r="V11" i="7"/>
  <c r="W11" i="7"/>
  <c r="X7" i="7"/>
  <c r="V7" i="7"/>
  <c r="W7" i="7"/>
  <c r="X32" i="7"/>
  <c r="V32" i="7"/>
  <c r="W32" i="7"/>
  <c r="W28" i="7"/>
  <c r="X28" i="7"/>
  <c r="V28" i="7"/>
  <c r="W26" i="7"/>
  <c r="X26" i="7"/>
  <c r="V26" i="7"/>
  <c r="X16" i="7"/>
  <c r="V16" i="7"/>
  <c r="W16" i="7"/>
  <c r="V14" i="7"/>
  <c r="X14" i="7"/>
  <c r="W14" i="7"/>
  <c r="W9" i="3"/>
  <c r="P7" i="7"/>
  <c r="P34" i="7"/>
  <c r="P30" i="7"/>
  <c r="P26" i="7"/>
  <c r="V23" i="3"/>
  <c r="V27" i="3"/>
  <c r="V19" i="3"/>
  <c r="Y6" i="3"/>
  <c r="X33" i="3"/>
  <c r="W15" i="3"/>
  <c r="V33" i="3"/>
  <c r="W19" i="3"/>
  <c r="W11" i="3"/>
  <c r="V15" i="3"/>
  <c r="P11" i="7"/>
  <c r="V13" i="3"/>
  <c r="V35" i="3"/>
  <c r="X23" i="3"/>
  <c r="V9" i="3"/>
  <c r="V7" i="3"/>
  <c r="W31" i="3"/>
  <c r="X29" i="3"/>
  <c r="V17" i="3"/>
  <c r="V29" i="3"/>
  <c r="X25" i="3"/>
  <c r="W24" i="3"/>
  <c r="V11" i="3"/>
  <c r="W10" i="3"/>
  <c r="W32" i="3"/>
  <c r="V21" i="3"/>
  <c r="W14" i="3"/>
  <c r="V25" i="3"/>
  <c r="X35" i="3"/>
  <c r="X27" i="3"/>
  <c r="W23" i="3"/>
  <c r="X21" i="3"/>
  <c r="X17" i="3"/>
  <c r="X13" i="3"/>
  <c r="X9" i="3"/>
  <c r="V31" i="3"/>
  <c r="W35" i="3"/>
  <c r="W34" i="3"/>
  <c r="X31" i="3"/>
  <c r="W27" i="3"/>
  <c r="W26" i="3"/>
  <c r="X19" i="3"/>
  <c r="X15" i="3"/>
  <c r="X11" i="3"/>
  <c r="X7" i="3"/>
  <c r="W7" i="3"/>
  <c r="V30" i="3"/>
  <c r="X30" i="3"/>
  <c r="V22" i="3"/>
  <c r="X22" i="3"/>
  <c r="V34" i="3"/>
  <c r="X34" i="3"/>
  <c r="X32" i="3"/>
  <c r="V32" i="3"/>
  <c r="W22" i="3"/>
  <c r="X28" i="3"/>
  <c r="V28" i="3"/>
  <c r="W30" i="3"/>
  <c r="W28" i="3"/>
  <c r="V26" i="3"/>
  <c r="X26" i="3"/>
  <c r="X24" i="3"/>
  <c r="V24" i="3"/>
  <c r="X20" i="3"/>
  <c r="V20" i="3"/>
  <c r="W20" i="3"/>
  <c r="W16" i="3"/>
  <c r="W12" i="3"/>
  <c r="W8" i="3"/>
  <c r="X18" i="3"/>
  <c r="Y18" i="3" s="1"/>
  <c r="V16" i="3"/>
  <c r="Y16" i="3" s="1"/>
  <c r="X14" i="3"/>
  <c r="V12" i="3"/>
  <c r="X10" i="3"/>
  <c r="V8" i="3"/>
  <c r="Y33" i="3" l="1"/>
  <c r="Y25" i="7"/>
  <c r="Y27" i="7"/>
  <c r="Y22" i="3"/>
  <c r="Y12" i="7"/>
  <c r="Y30" i="7"/>
  <c r="Y23" i="3"/>
  <c r="Y11" i="7"/>
  <c r="Y22" i="7"/>
  <c r="Y28" i="7"/>
  <c r="Y12" i="3"/>
  <c r="Y20" i="3"/>
  <c r="Y28" i="3"/>
  <c r="T15" i="7"/>
  <c r="U15" i="7" s="1"/>
  <c r="Y7" i="7"/>
  <c r="Y20" i="7"/>
  <c r="Y14" i="7"/>
  <c r="Y24" i="3"/>
  <c r="Y25" i="3"/>
  <c r="Y13" i="7"/>
  <c r="Y31" i="3"/>
  <c r="Y14" i="3"/>
  <c r="Y17" i="7"/>
  <c r="Y34" i="7"/>
  <c r="Y10" i="3"/>
  <c r="Y26" i="7"/>
  <c r="Y19" i="7"/>
  <c r="Y21" i="7"/>
  <c r="Y32" i="7"/>
  <c r="Y9" i="3"/>
  <c r="Y13" i="3"/>
  <c r="Y26" i="3"/>
  <c r="Y33" i="7"/>
  <c r="Y21" i="3"/>
  <c r="Y29" i="3"/>
  <c r="Y15" i="3"/>
  <c r="Y8" i="3"/>
  <c r="Y34" i="3"/>
  <c r="Y30" i="3"/>
  <c r="Y32" i="3"/>
  <c r="Y18" i="7"/>
  <c r="Y15" i="7"/>
  <c r="Y29" i="7"/>
  <c r="Y35" i="7"/>
  <c r="Y11" i="3"/>
  <c r="Y17" i="3"/>
  <c r="Y7" i="3"/>
  <c r="Y35" i="3"/>
  <c r="Y27" i="3"/>
  <c r="Y16" i="7"/>
  <c r="Y31" i="7"/>
  <c r="Y23" i="7"/>
  <c r="Y24" i="7"/>
  <c r="Y19" i="3"/>
  <c r="N6" i="7"/>
  <c r="M6" i="7"/>
  <c r="Q6" i="7" s="1"/>
  <c r="T7" i="7" l="1"/>
  <c r="U7" i="7" s="1"/>
  <c r="T16" i="7"/>
  <c r="U16" i="7" s="1"/>
  <c r="T6" i="7"/>
  <c r="U6" i="7" s="1"/>
  <c r="I41" i="3"/>
  <c r="I41" i="7" l="1"/>
  <c r="M40" i="7"/>
  <c r="M39" i="7"/>
  <c r="X36" i="7" l="1"/>
  <c r="L40" i="3"/>
  <c r="V36" i="7" l="1"/>
  <c r="Y6" i="7"/>
  <c r="Y36" i="7" s="1"/>
  <c r="M41" i="7" s="1"/>
  <c r="W36" i="7"/>
  <c r="L39" i="3" l="1"/>
  <c r="D3" i="7" l="1"/>
  <c r="H36" i="7" l="1"/>
  <c r="U36" i="7" l="1"/>
  <c r="O41" i="7" s="1"/>
  <c r="Y36" i="3" l="1"/>
  <c r="L41" i="3" s="1"/>
  <c r="W36" i="3"/>
  <c r="V36" i="3"/>
  <c r="X36" i="3"/>
  <c r="D3" i="3"/>
  <c r="F8" i="5" l="1"/>
  <c r="I8" i="5"/>
  <c r="A9" i="5"/>
  <c r="F9" i="5"/>
  <c r="I9" i="5"/>
  <c r="F10" i="5"/>
  <c r="I10" i="5"/>
  <c r="F11" i="5"/>
  <c r="I11" i="5" s="1"/>
  <c r="F12" i="5"/>
  <c r="I12" i="5"/>
  <c r="F14" i="5"/>
  <c r="I14" i="5"/>
  <c r="F15" i="5"/>
  <c r="I15" i="5"/>
  <c r="F16" i="5"/>
  <c r="I16" i="5" s="1"/>
  <c r="F17" i="5"/>
  <c r="I17" i="5" s="1"/>
  <c r="F18" i="5"/>
  <c r="I18" i="5"/>
  <c r="F19" i="5"/>
  <c r="I19" i="5"/>
  <c r="F20" i="5"/>
  <c r="I20" i="5" s="1"/>
  <c r="F21" i="5"/>
  <c r="I21" i="5" s="1"/>
  <c r="F22" i="5"/>
  <c r="I22" i="5"/>
  <c r="F23" i="5"/>
  <c r="I23" i="5" s="1"/>
  <c r="F24" i="5"/>
  <c r="I24" i="5" s="1"/>
  <c r="F25" i="5"/>
  <c r="I25" i="5"/>
  <c r="F26" i="5"/>
  <c r="I26" i="5" s="1"/>
  <c r="F29" i="5"/>
  <c r="I29" i="5" s="1"/>
  <c r="A30" i="5"/>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F30" i="5"/>
  <c r="I30" i="5" s="1"/>
  <c r="F31" i="5"/>
  <c r="I31" i="5" s="1"/>
  <c r="F32" i="5"/>
  <c r="I32" i="5" s="1"/>
  <c r="F33" i="5"/>
  <c r="I33" i="5" s="1"/>
  <c r="F34" i="5"/>
  <c r="I34" i="5"/>
  <c r="F35" i="5"/>
  <c r="I35" i="5"/>
  <c r="F36" i="5"/>
  <c r="I36" i="5"/>
  <c r="F37" i="5"/>
  <c r="I37" i="5"/>
  <c r="F38" i="5"/>
  <c r="I38" i="5"/>
  <c r="F39" i="5"/>
  <c r="F40" i="5"/>
  <c r="I40" i="5" s="1"/>
  <c r="F41" i="5"/>
  <c r="I41" i="5"/>
  <c r="F42" i="5"/>
  <c r="I42" i="5" s="1"/>
  <c r="F43" i="5"/>
  <c r="I43" i="5" s="1"/>
  <c r="F44" i="5"/>
  <c r="I44" i="5"/>
  <c r="F45" i="5"/>
  <c r="F46" i="5"/>
  <c r="I46" i="5"/>
  <c r="F47" i="5"/>
  <c r="I47" i="5"/>
  <c r="F48" i="5"/>
  <c r="I48" i="5" s="1"/>
  <c r="F49" i="5"/>
  <c r="I49" i="5" s="1"/>
  <c r="F50" i="5"/>
  <c r="I50" i="5"/>
  <c r="F51" i="5"/>
  <c r="I51" i="5"/>
  <c r="F52" i="5"/>
  <c r="I52" i="5"/>
  <c r="F53" i="5"/>
  <c r="I53" i="5" s="1"/>
  <c r="F54" i="5"/>
  <c r="I54" i="5"/>
  <c r="F55" i="5"/>
  <c r="I55" i="5"/>
  <c r="F56" i="5"/>
  <c r="I56" i="5"/>
  <c r="F57" i="5"/>
  <c r="I57" i="5"/>
  <c r="F58" i="5"/>
  <c r="I58" i="5"/>
  <c r="F59" i="5"/>
  <c r="I59" i="5"/>
  <c r="F60" i="5"/>
  <c r="I60" i="5" s="1"/>
  <c r="F61" i="5"/>
  <c r="I61" i="5"/>
  <c r="F62" i="5"/>
  <c r="I62" i="5" s="1"/>
  <c r="F67" i="5"/>
  <c r="I67" i="5"/>
  <c r="F68" i="5"/>
  <c r="I68" i="5"/>
  <c r="F69" i="5"/>
  <c r="I69" i="5" s="1"/>
  <c r="F72" i="5"/>
  <c r="I72" i="5"/>
  <c r="F73" i="5"/>
  <c r="I73" i="5"/>
  <c r="F77" i="5"/>
  <c r="I77" i="5" s="1"/>
  <c r="A78" i="5"/>
  <c r="A79" i="5" s="1"/>
  <c r="A80" i="5" s="1"/>
  <c r="A81" i="5" s="1"/>
  <c r="A82" i="5" s="1"/>
  <c r="A83" i="5" s="1"/>
  <c r="A84" i="5" s="1"/>
  <c r="A85" i="5" s="1"/>
  <c r="A86" i="5" s="1"/>
  <c r="A87" i="5" s="1"/>
  <c r="A88" i="5" s="1"/>
  <c r="A89" i="5" s="1"/>
  <c r="A90" i="5" s="1"/>
  <c r="A91" i="5" s="1"/>
  <c r="A92" i="5" s="1"/>
  <c r="A93" i="5" s="1"/>
  <c r="A94" i="5" s="1"/>
  <c r="A95" i="5" s="1"/>
  <c r="A96" i="5" s="1"/>
  <c r="F78" i="5"/>
  <c r="I78" i="5" s="1"/>
  <c r="F79" i="5"/>
  <c r="I79" i="5" s="1"/>
  <c r="F80" i="5"/>
  <c r="I80" i="5"/>
  <c r="F81" i="5"/>
  <c r="I81" i="5" s="1"/>
  <c r="F82" i="5"/>
  <c r="I82" i="5" s="1"/>
  <c r="F83" i="5"/>
  <c r="I83" i="5" s="1"/>
  <c r="F84" i="5"/>
  <c r="I84" i="5" s="1"/>
  <c r="F85" i="5"/>
  <c r="I85" i="5"/>
  <c r="F86" i="5"/>
  <c r="I86" i="5"/>
  <c r="F87" i="5"/>
  <c r="I87" i="5" s="1"/>
  <c r="F88" i="5"/>
  <c r="I88" i="5" s="1"/>
  <c r="F89" i="5"/>
  <c r="I89" i="5" s="1"/>
  <c r="F90" i="5"/>
  <c r="I90" i="5" s="1"/>
  <c r="F91" i="5"/>
  <c r="I91" i="5" s="1"/>
  <c r="F92" i="5"/>
  <c r="I92" i="5" s="1"/>
  <c r="F93" i="5"/>
  <c r="I93" i="5" s="1"/>
  <c r="F94" i="5"/>
  <c r="I94" i="5" s="1"/>
  <c r="F95" i="5"/>
  <c r="I95" i="5"/>
  <c r="F96" i="5"/>
  <c r="I96" i="5"/>
  <c r="F99" i="5"/>
  <c r="I99" i="5" s="1"/>
  <c r="A100" i="5"/>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F100" i="5"/>
  <c r="I100" i="5" s="1"/>
  <c r="F101" i="5"/>
  <c r="I101" i="5" s="1"/>
  <c r="F102" i="5"/>
  <c r="I102" i="5" s="1"/>
  <c r="F103" i="5"/>
  <c r="I103" i="5"/>
  <c r="F104" i="5"/>
  <c r="I104" i="5"/>
  <c r="F105" i="5"/>
  <c r="I105" i="5"/>
  <c r="F106" i="5"/>
  <c r="I106" i="5"/>
  <c r="F107" i="5"/>
  <c r="I107" i="5"/>
  <c r="F108" i="5"/>
  <c r="I108" i="5"/>
  <c r="F109" i="5"/>
  <c r="I109" i="5"/>
  <c r="F110" i="5"/>
  <c r="I110" i="5" s="1"/>
  <c r="F111" i="5"/>
  <c r="I111" i="5" s="1"/>
  <c r="F112" i="5"/>
  <c r="I112" i="5" s="1"/>
  <c r="F113" i="5"/>
  <c r="I113" i="5" s="1"/>
  <c r="F114" i="5"/>
  <c r="I114" i="5" s="1"/>
  <c r="F115" i="5"/>
  <c r="I115" i="5" s="1"/>
  <c r="F116" i="5"/>
  <c r="I116" i="5" s="1"/>
  <c r="F117" i="5"/>
  <c r="I117" i="5"/>
  <c r="F118" i="5"/>
  <c r="I118" i="5" s="1"/>
  <c r="F119" i="5"/>
  <c r="I119" i="5"/>
  <c r="F120" i="5"/>
  <c r="I120" i="5" s="1"/>
  <c r="F121" i="5"/>
  <c r="I121" i="5" s="1"/>
  <c r="F122" i="5"/>
  <c r="I122" i="5"/>
  <c r="F123" i="5"/>
  <c r="I123" i="5"/>
  <c r="F124" i="5"/>
  <c r="I124" i="5" s="1"/>
  <c r="F125" i="5"/>
  <c r="I125" i="5" s="1"/>
  <c r="F126" i="5"/>
  <c r="I126" i="5" s="1"/>
  <c r="F127" i="5"/>
  <c r="I127" i="5" s="1"/>
  <c r="F128" i="5"/>
  <c r="I128" i="5" s="1"/>
  <c r="F129" i="5"/>
  <c r="I129" i="5" s="1"/>
  <c r="F130" i="5"/>
  <c r="I130" i="5" s="1"/>
  <c r="F131" i="5"/>
  <c r="I131" i="5" s="1"/>
  <c r="F132" i="5"/>
  <c r="I132" i="5" s="1"/>
  <c r="F133" i="5"/>
  <c r="I133" i="5" s="1"/>
  <c r="F134" i="5"/>
  <c r="I134" i="5" s="1"/>
  <c r="F135" i="5"/>
  <c r="I135" i="5" s="1"/>
  <c r="F136" i="5"/>
  <c r="I136" i="5"/>
  <c r="F137" i="5"/>
  <c r="I137" i="5"/>
  <c r="F138" i="5"/>
  <c r="I138" i="5"/>
  <c r="F139" i="5"/>
  <c r="I139" i="5"/>
  <c r="F140" i="5"/>
  <c r="I140" i="5" s="1"/>
  <c r="F141" i="5"/>
  <c r="I141" i="5" s="1"/>
  <c r="F142" i="5"/>
  <c r="I142" i="5" s="1"/>
  <c r="F143" i="5"/>
  <c r="I143" i="5" s="1"/>
  <c r="F144" i="5"/>
  <c r="I144" i="5" s="1"/>
  <c r="F145" i="5"/>
  <c r="I145" i="5" s="1"/>
  <c r="F146" i="5"/>
  <c r="I146" i="5" s="1"/>
  <c r="F147" i="5"/>
  <c r="I147" i="5" s="1"/>
  <c r="F148" i="5"/>
  <c r="I148" i="5" s="1"/>
  <c r="F149" i="5"/>
  <c r="I149" i="5" s="1"/>
  <c r="F150" i="5"/>
  <c r="I150" i="5" s="1"/>
  <c r="F151" i="5"/>
  <c r="I151" i="5" s="1"/>
  <c r="F152" i="5"/>
  <c r="I152" i="5" s="1"/>
  <c r="F153" i="5"/>
  <c r="I153" i="5" s="1"/>
  <c r="F154" i="5"/>
  <c r="I154" i="5" s="1"/>
  <c r="F155" i="5"/>
  <c r="I155" i="5" s="1"/>
  <c r="F156" i="5"/>
  <c r="I156" i="5" s="1"/>
  <c r="F157" i="5"/>
  <c r="I157" i="5" s="1"/>
  <c r="F158" i="5"/>
  <c r="I158" i="5" s="1"/>
  <c r="F159" i="5"/>
  <c r="I159" i="5" s="1"/>
  <c r="F160" i="5"/>
  <c r="I160" i="5" s="1"/>
  <c r="F161" i="5"/>
  <c r="I161" i="5" s="1"/>
  <c r="F162" i="5"/>
  <c r="I162" i="5" s="1"/>
  <c r="F163" i="5"/>
  <c r="I163" i="5" s="1"/>
  <c r="F164" i="5"/>
  <c r="I164" i="5" s="1"/>
  <c r="F165" i="5"/>
  <c r="I165" i="5" s="1"/>
  <c r="F166" i="5"/>
  <c r="I166" i="5" s="1"/>
  <c r="F167" i="5"/>
  <c r="I167" i="5" s="1"/>
  <c r="F168" i="5"/>
  <c r="I168" i="5" s="1"/>
  <c r="F169" i="5"/>
  <c r="I169" i="5" s="1"/>
  <c r="F170" i="5"/>
  <c r="I170" i="5" s="1"/>
  <c r="F171" i="5"/>
  <c r="I171" i="5" s="1"/>
  <c r="F172" i="5"/>
  <c r="I172" i="5" s="1"/>
  <c r="F173" i="5"/>
  <c r="I173" i="5" s="1"/>
  <c r="F174" i="5"/>
  <c r="I174" i="5" s="1"/>
  <c r="F175" i="5"/>
  <c r="I175" i="5" s="1"/>
  <c r="F176" i="5"/>
  <c r="I176" i="5" s="1"/>
  <c r="F177" i="5"/>
  <c r="I177" i="5" s="1"/>
  <c r="F178" i="5"/>
  <c r="I178" i="5" s="1"/>
  <c r="F179" i="5"/>
  <c r="I179" i="5"/>
  <c r="F180" i="5"/>
  <c r="I180" i="5" s="1"/>
  <c r="F181" i="5"/>
  <c r="I181" i="5"/>
  <c r="F182" i="5"/>
  <c r="I182" i="5"/>
  <c r="F183" i="5"/>
  <c r="I183" i="5"/>
  <c r="F184" i="5"/>
  <c r="I184" i="5" s="1"/>
  <c r="F185" i="5"/>
  <c r="I185" i="5" s="1"/>
  <c r="F186" i="5"/>
  <c r="I186" i="5" s="1"/>
  <c r="F187" i="5"/>
  <c r="I187" i="5" s="1"/>
  <c r="F188" i="5"/>
  <c r="I188" i="5" s="1"/>
  <c r="F189" i="5"/>
  <c r="I189" i="5"/>
  <c r="F190" i="5"/>
  <c r="I190" i="5" s="1"/>
  <c r="F191" i="5"/>
  <c r="I191" i="5" s="1"/>
  <c r="F192" i="5"/>
  <c r="I192" i="5"/>
  <c r="F193" i="5"/>
  <c r="I193" i="5"/>
  <c r="A10" i="5" l="1"/>
  <c r="A11" i="5" s="1"/>
  <c r="A12" i="5" s="1"/>
  <c r="A13" i="5" s="1"/>
  <c r="A14" i="5" s="1"/>
  <c r="A15" i="5" s="1"/>
  <c r="A16" i="5" s="1"/>
  <c r="A17" i="5" s="1"/>
  <c r="A18" i="5" s="1"/>
  <c r="A19" i="5" s="1"/>
  <c r="A20" i="5" s="1"/>
  <c r="A21" i="5" s="1"/>
  <c r="A22" i="5" s="1"/>
  <c r="A23" i="5" s="1"/>
  <c r="A24" i="5" s="1"/>
  <c r="A25" i="5" s="1"/>
  <c r="A26" i="5" s="1"/>
  <c r="F33" i="3"/>
  <c r="I13" i="5"/>
  <c r="F13" i="5"/>
  <c r="A54" i="5"/>
  <c r="A55" i="5" s="1"/>
  <c r="A56" i="5" s="1"/>
  <c r="A57" i="5" s="1"/>
  <c r="A58" i="5" s="1"/>
  <c r="A59" i="5" s="1"/>
  <c r="A60" i="5" s="1"/>
  <c r="A61" i="5" s="1"/>
  <c r="A62" i="5" s="1"/>
  <c r="H36" i="3"/>
  <c r="F20" i="3" l="1"/>
  <c r="G14" i="3"/>
  <c r="I20" i="3"/>
  <c r="G21" i="3"/>
  <c r="I35" i="3"/>
  <c r="G27" i="3"/>
  <c r="I12" i="3"/>
  <c r="J22" i="3"/>
  <c r="R22" i="3" s="1"/>
  <c r="F29" i="3"/>
  <c r="J18" i="3"/>
  <c r="R18" i="3" s="1"/>
  <c r="F22" i="3"/>
  <c r="E13" i="3"/>
  <c r="F26" i="3"/>
  <c r="G33" i="3"/>
  <c r="G26" i="3"/>
  <c r="G28" i="3"/>
  <c r="G22" i="3"/>
  <c r="I6" i="3"/>
  <c r="F19" i="3"/>
  <c r="J21" i="3"/>
  <c r="R21" i="3" s="1"/>
  <c r="G8" i="3"/>
  <c r="E9" i="3"/>
  <c r="G29" i="3"/>
  <c r="E20" i="3"/>
  <c r="F7" i="3"/>
  <c r="J6" i="3"/>
  <c r="R6" i="3" s="1"/>
  <c r="F25" i="3"/>
  <c r="J15" i="3"/>
  <c r="R15" i="3" s="1"/>
  <c r="I28" i="3"/>
  <c r="J20" i="3"/>
  <c r="R20" i="3" s="1"/>
  <c r="E35" i="3"/>
  <c r="F13" i="3"/>
  <c r="F32" i="3"/>
  <c r="I11" i="3"/>
  <c r="P11" i="3" s="1"/>
  <c r="F34" i="3"/>
  <c r="F35" i="3"/>
  <c r="E30" i="3"/>
  <c r="I7" i="3"/>
  <c r="F9" i="3"/>
  <c r="G31" i="3"/>
  <c r="I21" i="3"/>
  <c r="P21" i="3" s="1"/>
  <c r="E22" i="3"/>
  <c r="E34" i="3"/>
  <c r="F27" i="3"/>
  <c r="G19" i="3"/>
  <c r="E18" i="3"/>
  <c r="E23" i="3"/>
  <c r="J14" i="3"/>
  <c r="R14" i="3" s="1"/>
  <c r="J8" i="3"/>
  <c r="R8" i="3" s="1"/>
  <c r="J19" i="3"/>
  <c r="R19" i="3" s="1"/>
  <c r="G6" i="3"/>
  <c r="I8" i="3"/>
  <c r="J7" i="3"/>
  <c r="R7" i="3" s="1"/>
  <c r="F8" i="3"/>
  <c r="I27" i="3"/>
  <c r="J35" i="3"/>
  <c r="R35" i="3" s="1"/>
  <c r="F11" i="3"/>
  <c r="I13" i="3"/>
  <c r="P13" i="3" s="1"/>
  <c r="E17" i="3"/>
  <c r="J24" i="3"/>
  <c r="R24" i="3" s="1"/>
  <c r="I30" i="3"/>
  <c r="P30" i="3" s="1"/>
  <c r="G15" i="3"/>
  <c r="J23" i="3"/>
  <c r="R23" i="3" s="1"/>
  <c r="E29" i="3"/>
  <c r="G35" i="3"/>
  <c r="G9" i="3"/>
  <c r="E14" i="3"/>
  <c r="I22" i="3"/>
  <c r="J28" i="3"/>
  <c r="R28" i="3" s="1"/>
  <c r="I34" i="3"/>
  <c r="P34" i="3" s="1"/>
  <c r="F15" i="3"/>
  <c r="G23" i="3"/>
  <c r="F31" i="3"/>
  <c r="J10" i="3"/>
  <c r="R10" i="3" s="1"/>
  <c r="E21" i="3"/>
  <c r="F17" i="3"/>
  <c r="E24" i="3"/>
  <c r="J30" i="3"/>
  <c r="R30" i="3" s="1"/>
  <c r="E8" i="3"/>
  <c r="E15" i="3"/>
  <c r="I23" i="3"/>
  <c r="P23" i="3" s="1"/>
  <c r="I29" i="3"/>
  <c r="E10" i="3"/>
  <c r="J9" i="3"/>
  <c r="R9" i="3" s="1"/>
  <c r="F14" i="3"/>
  <c r="F24" i="3"/>
  <c r="E32" i="3"/>
  <c r="P6" i="3"/>
  <c r="T6" i="3" s="1"/>
  <c r="U6" i="3" s="1"/>
  <c r="G7" i="3"/>
  <c r="F12" i="3"/>
  <c r="I15" i="3"/>
  <c r="E31" i="3"/>
  <c r="F10" i="3"/>
  <c r="E11" i="3"/>
  <c r="J13" i="3"/>
  <c r="R13" i="3" s="1"/>
  <c r="G18" i="3"/>
  <c r="J26" i="3"/>
  <c r="R26" i="3" s="1"/>
  <c r="I32" i="3"/>
  <c r="P32" i="3" s="1"/>
  <c r="F16" i="3"/>
  <c r="I25" i="3"/>
  <c r="I31" i="3"/>
  <c r="P31" i="3" s="1"/>
  <c r="I10" i="3"/>
  <c r="G11" i="3"/>
  <c r="I17" i="3"/>
  <c r="P17" i="3" s="1"/>
  <c r="I24" i="3"/>
  <c r="G30" i="3"/>
  <c r="F23" i="3"/>
  <c r="J16" i="3"/>
  <c r="R16" i="3" s="1"/>
  <c r="J25" i="3"/>
  <c r="R25" i="3" s="1"/>
  <c r="I33" i="3"/>
  <c r="E19" i="3"/>
  <c r="G13" i="3"/>
  <c r="J17" i="3"/>
  <c r="R17" i="3" s="1"/>
  <c r="E26" i="3"/>
  <c r="J32" i="3"/>
  <c r="R32" i="3" s="1"/>
  <c r="G16" i="3"/>
  <c r="E16" i="3"/>
  <c r="G25" i="3"/>
  <c r="J31" i="3"/>
  <c r="R31" i="3" s="1"/>
  <c r="G10" i="3"/>
  <c r="J11" i="3"/>
  <c r="R11" i="3" s="1"/>
  <c r="G17" i="3"/>
  <c r="I26" i="3"/>
  <c r="G32" i="3"/>
  <c r="F6" i="3"/>
  <c r="G12" i="3"/>
  <c r="J12" i="3"/>
  <c r="R12" i="3" s="1"/>
  <c r="G24" i="3"/>
  <c r="F30" i="3"/>
  <c r="J29" i="3"/>
  <c r="R29" i="3" s="1"/>
  <c r="G20" i="3"/>
  <c r="J27" i="3"/>
  <c r="R27" i="3" s="1"/>
  <c r="E33" i="3"/>
  <c r="I9" i="3"/>
  <c r="I14" i="3"/>
  <c r="I18" i="3"/>
  <c r="P18" i="3" s="1"/>
  <c r="E28" i="3"/>
  <c r="J34" i="3"/>
  <c r="R34" i="3" s="1"/>
  <c r="E25" i="3"/>
  <c r="I16" i="3"/>
  <c r="P16" i="3" s="1"/>
  <c r="E27" i="3"/>
  <c r="J33" i="3"/>
  <c r="R33" i="3" s="1"/>
  <c r="I19" i="3"/>
  <c r="P19" i="3" s="1"/>
  <c r="F21" i="3"/>
  <c r="F18" i="3"/>
  <c r="F28" i="3"/>
  <c r="G34" i="3"/>
  <c r="E6" i="3"/>
  <c r="E7" i="3"/>
  <c r="E12" i="3"/>
  <c r="P15" i="3"/>
  <c r="P9" i="3"/>
  <c r="P27" i="3"/>
  <c r="P28" i="3"/>
  <c r="P29" i="3"/>
  <c r="P35" i="3"/>
  <c r="P14" i="3"/>
  <c r="P26" i="3"/>
  <c r="P33" i="3"/>
  <c r="P12" i="3"/>
  <c r="P25" i="3"/>
  <c r="P8" i="3"/>
  <c r="P22" i="3"/>
  <c r="P7" i="3"/>
  <c r="T7" i="3" s="1"/>
  <c r="P20" i="3"/>
  <c r="P24" i="3"/>
  <c r="P10" i="3"/>
  <c r="T15" i="3" l="1"/>
  <c r="T16" i="3"/>
  <c r="U36" i="3" l="1"/>
  <c r="N4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about degradation and toxicity in the CDV-sheet</t>
        </r>
      </text>
    </comment>
    <comment ref="J5" authorId="0" shapeId="0" xr:uid="{00000000-0006-0000-0100-000002000000}">
      <text>
        <r>
          <rPr>
            <b/>
            <sz val="9"/>
            <color indexed="81"/>
            <rFont val="Tahoma"/>
            <family val="2"/>
          </rPr>
          <t>If there is no DID# for the raw material you have to enter information about degradation and toxicity in the CDV-sheet</t>
        </r>
      </text>
    </comment>
    <comment ref="K5" authorId="0" shapeId="0" xr:uid="{00000000-0006-0000-0100-000003000000}">
      <text>
        <r>
          <rPr>
            <b/>
            <sz val="9"/>
            <color indexed="81"/>
            <rFont val="Tahoma"/>
            <family val="2"/>
          </rPr>
          <t>If there is no DID# for the raw material you have to enter information about degradation and toxicity in the CDV-sheet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Trine Pedersen</author>
  </authors>
  <commentList>
    <comment ref="K5" authorId="0" shapeId="0" xr:uid="{00000000-0006-0000-0200-000001000000}">
      <text>
        <r>
          <rPr>
            <sz val="9"/>
            <color indexed="81"/>
            <rFont val="Tahoma"/>
            <family val="2"/>
          </rPr>
          <t>For substances not listed on the DID list or for which data is missing on DID-list a specification is required of biodegradability/toxicity/potential for bioaccumulation/bioavailability according to Appendix 9.</t>
        </r>
      </text>
    </comment>
    <comment ref="L5" authorId="0" shapeId="0" xr:uid="{00000000-0006-0000-0200-000002000000}">
      <text>
        <r>
          <rPr>
            <sz val="9"/>
            <color indexed="81"/>
            <rFont val="Tahoma"/>
            <family val="2"/>
          </rPr>
          <t xml:space="preserve">
For substances not listed on the DID list or for which data is missing on DID-list a specification is required of biodegradability/toxicity/potential for
bioaccumulation/bioavailability according to Appendix 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Trine Pedersen</author>
  </authors>
  <commentList>
    <comment ref="K5" authorId="0" shapeId="0" xr:uid="{00000000-0006-0000-0300-000001000000}">
      <text>
        <r>
          <rPr>
            <sz val="9"/>
            <color indexed="81"/>
            <rFont val="Tahoma"/>
            <family val="2"/>
          </rPr>
          <t xml:space="preserve">
For substances not listed on the DID list or for which data is missing on DID-list a specification is required of biodegradability/toxicity/potential for
bioaccumulation/bioavailability according to Appendix 9.</t>
        </r>
      </text>
    </comment>
    <comment ref="L5" authorId="0" shapeId="0" xr:uid="{00000000-0006-0000-0300-000002000000}">
      <text>
        <r>
          <rPr>
            <sz val="9"/>
            <color indexed="81"/>
            <rFont val="Tahoma"/>
            <family val="2"/>
          </rPr>
          <t>For substances not listed on the DID list or for which data is missing on DID-list a specification is required of biodegradability/toxicity/potential for
bioaccumulation/bioavailability according to Appendix 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Trine Pedersen</author>
  </authors>
  <commentList>
    <comment ref="K5" authorId="0" shapeId="0" xr:uid="{00000000-0006-0000-0400-000001000000}">
      <text>
        <r>
          <rPr>
            <sz val="9"/>
            <color indexed="81"/>
            <rFont val="Tahoma"/>
            <family val="2"/>
          </rPr>
          <t>For substances not listed on the DID list or for which data is missing on DID-list a specification is required of biodegradability/toxicity/potential for bioaccumulation/bioavailability according to Appendix 9.</t>
        </r>
      </text>
    </comment>
    <comment ref="L5" authorId="0" shapeId="0" xr:uid="{00000000-0006-0000-0400-000002000000}">
      <text>
        <r>
          <rPr>
            <sz val="9"/>
            <color indexed="81"/>
            <rFont val="Tahoma"/>
            <family val="2"/>
          </rPr>
          <t xml:space="preserve">
For substances not listed on the DID list or for which data is missing on DID-list a specification is required of biodegradability/toxicity/potential for bioaccumulation/bioavailability according to Appendix 9.</t>
        </r>
      </text>
    </comment>
  </commentList>
</comments>
</file>

<file path=xl/sharedStrings.xml><?xml version="1.0" encoding="utf-8"?>
<sst xmlns="http://schemas.openxmlformats.org/spreadsheetml/2006/main" count="2310" uniqueCount="576">
  <si>
    <t>SUM</t>
  </si>
  <si>
    <t>DF</t>
  </si>
  <si>
    <t>Detergents Ingredients Database</t>
  </si>
  <si>
    <t xml:space="preserve">Part A. List of ingredients. </t>
  </si>
  <si>
    <t>Acute toxicity</t>
  </si>
  <si>
    <t>Chronic toxicity</t>
  </si>
  <si>
    <t>Degradation</t>
  </si>
  <si>
    <t>DID-no</t>
  </si>
  <si>
    <t>Ingredient name</t>
  </si>
  <si>
    <t xml:space="preserve">LC50/    EC50 </t>
  </si>
  <si>
    <t>SF(acute)</t>
  </si>
  <si>
    <t>TF(acute)</t>
  </si>
  <si>
    <t>NOEC (*)</t>
  </si>
  <si>
    <t>SF  (chronic) (*)</t>
  </si>
  <si>
    <t>TF  (chronic)</t>
  </si>
  <si>
    <t xml:space="preserve">Aerobic </t>
  </si>
  <si>
    <t xml:space="preserve">Anaerobic </t>
  </si>
  <si>
    <t>Anionic surfactants</t>
  </si>
  <si>
    <t>Linear alkyl benzene sulphonates 11,5 - 11,8 (LAS)</t>
  </si>
  <si>
    <t>R</t>
  </si>
  <si>
    <t>N</t>
  </si>
  <si>
    <t>LAS (C10-13 alkyl) triethanolamine salt</t>
  </si>
  <si>
    <t>O</t>
  </si>
  <si>
    <t>C 14/17 Alkyl sulphonate</t>
  </si>
  <si>
    <t>C 8/10 Alkyl sulphate</t>
  </si>
  <si>
    <t>Y</t>
  </si>
  <si>
    <t>C 12/14 Alkyl sulphate (AS)</t>
  </si>
  <si>
    <t>C 12/18 Alkyl sulphate (AS) (#)</t>
  </si>
  <si>
    <t>C 16/18 Fatty alcohol sulphate (FAS)</t>
  </si>
  <si>
    <t>C 12/15 A 1-3 EO sulphate</t>
  </si>
  <si>
    <t>C 16/18 A 3-4 EO sulphate</t>
  </si>
  <si>
    <t>Dialkyl sulpho succinate</t>
  </si>
  <si>
    <t>I</t>
  </si>
  <si>
    <t>C 12/14 Sulpho- fatty acid methylester</t>
  </si>
  <si>
    <t>C 16/18 Sulpho- fatty acid methylester</t>
  </si>
  <si>
    <t>C 14/16 alfa Olefin sulphonate</t>
  </si>
  <si>
    <t>C 14/18 alfa Olefin sulphonate</t>
  </si>
  <si>
    <t xml:space="preserve">Soap C&gt;12-22          </t>
  </si>
  <si>
    <t xml:space="preserve">Lauroyl Sarcosinate    </t>
  </si>
  <si>
    <t>C9/11 2-10 EO Carboxymethylated, sodium salt or acid</t>
  </si>
  <si>
    <t>C12/18 2-10 EO Carboxymethylated, sodium salt or acid</t>
  </si>
  <si>
    <t>C 12/18 Alkyl phosphate esters</t>
  </si>
  <si>
    <t>Non-ionic surfactants</t>
  </si>
  <si>
    <t>C8 A 1-5 EO</t>
  </si>
  <si>
    <t>C 9/11 A, &gt;3-6 EO predominantly linear</t>
  </si>
  <si>
    <t>C 9/11 A, &gt;6-10 EO predominantly linear</t>
  </si>
  <si>
    <t>C 9/11 A, 5-11 EO multibranched</t>
  </si>
  <si>
    <t>C10 A, 5-11 EO multibr.(Trimer-propen-oxo-alcohol)</t>
  </si>
  <si>
    <t>C 12/15 A, 2-6 EO predominantly linear</t>
  </si>
  <si>
    <t>C12/14 5-8 EO 1 t-BuO (endcapped)</t>
  </si>
  <si>
    <t>C 12/15 A, 3-12 EO multibranched</t>
  </si>
  <si>
    <t>C 12/15 (mean value C&lt;14) A, &gt;6-9 EO</t>
  </si>
  <si>
    <t>C 12/15 (mean value C&gt;14) A, &gt;6-9 EO</t>
  </si>
  <si>
    <t>C  12/15 A, &gt;9-12 EO</t>
  </si>
  <si>
    <t>C  12/15 A &gt;12-20 EO</t>
  </si>
  <si>
    <t>C  12/15 A &gt;20-30 EO</t>
  </si>
  <si>
    <t xml:space="preserve">C  12/15 A, &gt;30 EO  </t>
  </si>
  <si>
    <t xml:space="preserve">C  12/18 A, 0-3 EO  </t>
  </si>
  <si>
    <t>C  12/18 A, 5-10 EO</t>
  </si>
  <si>
    <t>C  12/18 A, &gt;10-20 EO</t>
  </si>
  <si>
    <t xml:space="preserve">C  16/18 A, 2-8 EO  </t>
  </si>
  <si>
    <t>C  16/18 A, &gt;9-18 EO</t>
  </si>
  <si>
    <t>C  16/18 A, 20-30 EO</t>
  </si>
  <si>
    <t xml:space="preserve">C  16/18 A, &gt;30 EO   </t>
  </si>
  <si>
    <t>C12-15 A 2-6 EO 2-6 PO</t>
  </si>
  <si>
    <t>C10-16 A 0-3 PO 6-7 EO</t>
  </si>
  <si>
    <t>Glycerin (1-5 EO) cocoate</t>
  </si>
  <si>
    <t>Glycerin (6-17 EO) cocoate</t>
  </si>
  <si>
    <t>C 12/14 Glucose amide</t>
  </si>
  <si>
    <t>C 16/18 Glucose amide</t>
  </si>
  <si>
    <t>C 8/10 Alkyl polyglycoside</t>
  </si>
  <si>
    <t>C8/12 Alkyl polyglycoside, branched</t>
  </si>
  <si>
    <t>C 8/16 or C12-14 Alkyl polyglycoside</t>
  </si>
  <si>
    <t xml:space="preserve">Coconut fatty acid monoethanolamide        </t>
  </si>
  <si>
    <t xml:space="preserve">Coconut fatty acid monoethanolamide 4-5 EO   </t>
  </si>
  <si>
    <t>Coconut fatty acid diethanolamide</t>
  </si>
  <si>
    <t>PEG-4 Rapeseed amide</t>
  </si>
  <si>
    <t>Amphoteric surfactants</t>
  </si>
  <si>
    <t>C12/15 Alkyl dimethylbetaine</t>
  </si>
  <si>
    <t>Alkyl C12/18 amidopropylbetaine</t>
  </si>
  <si>
    <t>C12/18 Alkyl amine oxide</t>
  </si>
  <si>
    <t>Cationic surfactants</t>
  </si>
  <si>
    <t>Alkyl trimethyl ammonium salts</t>
  </si>
  <si>
    <t>Alkyl ester ammonium salts</t>
  </si>
  <si>
    <t>Preservatives</t>
  </si>
  <si>
    <t>1,2-Benzisothiazol-3-one</t>
  </si>
  <si>
    <t xml:space="preserve">Benzyl alcohol              </t>
  </si>
  <si>
    <t>5-bromo-5-nitro-1,3-dioxane</t>
  </si>
  <si>
    <t>P</t>
  </si>
  <si>
    <t>2-bromo-2-nitropropane-1,3-diol</t>
  </si>
  <si>
    <t xml:space="preserve">Chloroacetamide      </t>
  </si>
  <si>
    <t xml:space="preserve">Diazolinidylurea         </t>
  </si>
  <si>
    <t xml:space="preserve">Formaldehyde               </t>
  </si>
  <si>
    <t xml:space="preserve">Glutaraldehyde         </t>
  </si>
  <si>
    <t>Guanidine, hexamethylene-, homopolymer</t>
  </si>
  <si>
    <t>CMI + MIT in mixture 3:1 (§)</t>
  </si>
  <si>
    <t>2-Methyl-2H-isothiazol-3-one (MIT)</t>
  </si>
  <si>
    <t>Methyldibromoglutaronitrile</t>
  </si>
  <si>
    <t>e-phtaloimidoperoxyhexanoic acid</t>
  </si>
  <si>
    <t>Methyl-, Ethyl- and Propylparaben</t>
  </si>
  <si>
    <t xml:space="preserve">o-Phenylphenol          </t>
  </si>
  <si>
    <t xml:space="preserve">Sodium benzoate          </t>
  </si>
  <si>
    <t>Sodium hydroxy methyl glycinate</t>
  </si>
  <si>
    <t xml:space="preserve">Sodium Nitrite         </t>
  </si>
  <si>
    <t>NA</t>
  </si>
  <si>
    <t xml:space="preserve">Triclosan                   </t>
  </si>
  <si>
    <t>Other ingredients</t>
  </si>
  <si>
    <t xml:space="preserve">Silicon                                  </t>
  </si>
  <si>
    <t xml:space="preserve">Paraffin                  </t>
  </si>
  <si>
    <t xml:space="preserve">Glycerol                  </t>
  </si>
  <si>
    <t xml:space="preserve">Phosphate, as STPP   </t>
  </si>
  <si>
    <t xml:space="preserve">Zeolite                   (Insoluble Inorganic)                       </t>
  </si>
  <si>
    <t xml:space="preserve">Citrate and citric acid                      </t>
  </si>
  <si>
    <t xml:space="preserve">Polycarboxylates                </t>
  </si>
  <si>
    <t>Nitrilotriacetat (NTA)</t>
  </si>
  <si>
    <t xml:space="preserve">EDTA                        </t>
  </si>
  <si>
    <t xml:space="preserve">EDDS                         </t>
  </si>
  <si>
    <t xml:space="preserve">Clay                   (Insoluble Inorganic)          </t>
  </si>
  <si>
    <t xml:space="preserve">Carbonates                  </t>
  </si>
  <si>
    <t xml:space="preserve">Fatty acids C&gt;=14    </t>
  </si>
  <si>
    <t xml:space="preserve">Silicates                   </t>
  </si>
  <si>
    <t>Polyasparaginic acid, Na-salt</t>
  </si>
  <si>
    <t>Perborates (as Boron)</t>
  </si>
  <si>
    <t>Percarbonate           (See carbonate)</t>
  </si>
  <si>
    <t>Tetraacetylethylenediamine (TAED)</t>
  </si>
  <si>
    <t xml:space="preserve">C1-C4 alcohols                </t>
  </si>
  <si>
    <t>Mono-, di- and triethanol amine</t>
  </si>
  <si>
    <t>Polyvinylpyrrolidon (PVP)</t>
  </si>
  <si>
    <t>Carboxymethylcellulose (CMC)</t>
  </si>
  <si>
    <t xml:space="preserve">Sodium and magnesium sulphate        </t>
  </si>
  <si>
    <t xml:space="preserve">Calcium- and sodiumchloride </t>
  </si>
  <si>
    <t xml:space="preserve">Urea                          </t>
  </si>
  <si>
    <t>Silicon dioxide, quartz          (Insoluble inorganic)</t>
  </si>
  <si>
    <t>Polyethylene glycol, MW&gt;4000</t>
  </si>
  <si>
    <t>Polyethylene glycol, MW&lt;4000</t>
  </si>
  <si>
    <t xml:space="preserve">Na-/Mg-/KOH         </t>
  </si>
  <si>
    <t xml:space="preserve">Enzymes/proteins     </t>
  </si>
  <si>
    <t>Perfume, if not other specified (**)</t>
  </si>
  <si>
    <t>Dyes, if not other specified (**)</t>
  </si>
  <si>
    <t xml:space="preserve">Starch                       </t>
  </si>
  <si>
    <t xml:space="preserve">Anionic polyester       </t>
  </si>
  <si>
    <t xml:space="preserve">PVNO/PVPI                              </t>
  </si>
  <si>
    <t>Zn Ftalocyanin sulphonate</t>
  </si>
  <si>
    <t xml:space="preserve">Iminodisuccinat         </t>
  </si>
  <si>
    <t xml:space="preserve">FWA 1                      </t>
  </si>
  <si>
    <t xml:space="preserve">FWA 5                     </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</si>
  <si>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</si>
  <si>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</si>
  <si>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</si>
  <si>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</si>
  <si>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</si>
  <si>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</si>
  <si>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</si>
  <si>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</si>
  <si>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</si>
  <si>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</si>
  <si>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</si>
  <si>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</si>
  <si>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</si>
  <si>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</si>
  <si>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</si>
  <si>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</si>
  <si>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</si>
  <si>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</si>
  <si>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</si>
  <si>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</si>
  <si>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</si>
  <si>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</si>
  <si>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</si>
  <si>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</si>
  <si>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</si>
  <si>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</si>
  <si>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</si>
  <si>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</si>
  <si>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</si>
  <si>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</si>
  <si>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</si>
  <si>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</si>
  <si>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</si>
  <si>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</si>
  <si>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</si>
  <si>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</si>
  <si>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Hydroxy propyl methyl cellulose</t>
  </si>
  <si>
    <t>1-methyl-2-pyrrolidone</t>
  </si>
  <si>
    <t xml:space="preserve">Xanthan gum             </t>
  </si>
  <si>
    <t>Trimethyl Pentanediol mono-isobutyrate</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</si>
  <si>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</si>
  <si>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</si>
  <si>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</si>
  <si>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</si>
  <si>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</si>
  <si>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</si>
  <si>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</si>
  <si>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</si>
  <si>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Phenoxy-ethanol</t>
  </si>
  <si>
    <t xml:space="preserve">Phosphonates              </t>
  </si>
  <si>
    <t>Cumene sulphonates</t>
  </si>
  <si>
    <t xml:space="preserve">Block polymers (***)          </t>
  </si>
  <si>
    <t>Xylene Sulphonate</t>
  </si>
  <si>
    <t>Proteinhydrolizates, wheatgluten</t>
  </si>
  <si>
    <t>Mn-Saltren (CAS 61007-89-4)</t>
  </si>
  <si>
    <t>Tri-Sodium methylglycine diacetat</t>
  </si>
  <si>
    <t>Insoluble inorganic</t>
  </si>
  <si>
    <t xml:space="preserve">Inorganic ingredient with very low, or no ability to dissolve in water. </t>
  </si>
  <si>
    <t>(*)</t>
  </si>
  <si>
    <t>If no acceptable chronic toxicity data was found, these columns are empty. In that case TF(chronic) is defined as equal to TF(acute)</t>
  </si>
  <si>
    <t>(**)</t>
  </si>
  <si>
    <t xml:space="preserve">As a general rule licence applicants must use the data on the list. Perfumes and dyes are exceptions. If toxicity data is submitted by </t>
  </si>
  <si>
    <t xml:space="preserve">the licence applicant the submitted data shall be used to calculate the TF and determine the degradability. If not, the values on the list shall be used. </t>
  </si>
  <si>
    <t>(***)</t>
  </si>
  <si>
    <t xml:space="preserve">The applicants data on aerobic degradability of DID no. 196 Block polymers will be accepted after presentation of test-report. </t>
  </si>
  <si>
    <t>(#)</t>
  </si>
  <si>
    <t>Due to a lack of toxicity results the TF has been calculated as an average of the values of C 12/14 Alkyl sulphate (AS) and C 16/18 Alkyl sulphate (AS).</t>
  </si>
  <si>
    <t>(§)</t>
  </si>
  <si>
    <t>5-Chloro-2-Methyl-4-isothiazolin-3-one and 2-Methyl-4-isothiazolin-3-one 
in mixture 3:1</t>
  </si>
  <si>
    <t xml:space="preserve">List of abbreviations: </t>
  </si>
  <si>
    <t>Safety factor for acute toxicity.</t>
  </si>
  <si>
    <t>Toxicity factor based on acute toxicity on aquatic organisms.</t>
  </si>
  <si>
    <t>SF(chronic)</t>
  </si>
  <si>
    <t>Safety factor for chronic toxicity.</t>
  </si>
  <si>
    <t>TF(chronic)</t>
  </si>
  <si>
    <t>Toxicity factor based on chronic toxicity on aquatic organisms.</t>
  </si>
  <si>
    <t>Degradation factor</t>
  </si>
  <si>
    <t xml:space="preserve">Aerobic degradation: </t>
  </si>
  <si>
    <t>Readily biodegradable according to OECD guidelines.</t>
  </si>
  <si>
    <t>Inherently biodegradable according to OECD guidelines.</t>
  </si>
  <si>
    <t>Persistent. The ingredient has failed the test for inherent biodegradability.</t>
  </si>
  <si>
    <t>The ingredient has not been tested.</t>
  </si>
  <si>
    <t>Not applicable</t>
  </si>
  <si>
    <t xml:space="preserve">Anaerobic degradation: </t>
  </si>
  <si>
    <t>Biodegradable under anaerobic conditions.</t>
  </si>
  <si>
    <t>Not biodegradable under anaerobic conditions.</t>
  </si>
  <si>
    <r>
      <t>Fatty acid, C</t>
    </r>
    <r>
      <rPr>
        <vertAlign val="subscript"/>
        <sz val="9"/>
        <rFont val="Geneva"/>
      </rPr>
      <t>6-12</t>
    </r>
    <r>
      <rPr>
        <sz val="9"/>
        <rFont val="Geneva"/>
      </rPr>
      <t xml:space="preserve"> methyl ester</t>
    </r>
  </si>
  <si>
    <t>DID-no.</t>
  </si>
  <si>
    <t xml:space="preserve">Type of product: </t>
  </si>
  <si>
    <t>Product type</t>
  </si>
  <si>
    <t>TF(chron)</t>
  </si>
  <si>
    <t>Name of product:</t>
  </si>
  <si>
    <t>DID-no. Ingredient name</t>
  </si>
  <si>
    <t>Limits</t>
  </si>
  <si>
    <t>Active content (%)</t>
  </si>
  <si>
    <t>Requirements</t>
  </si>
  <si>
    <t>I   Amount not aerobic biodegradable organic substance per functional unit (solution). If ingredient is not on DID-list; if ingredient is aerobic biodegradable fill in "0", if ingredient is not aerobic biodegradable copy amount from column (H).</t>
  </si>
  <si>
    <t>J  Amount not anaerobic biodegradable organic substance per functional unit (solution). If ingredient is not on DID-list; if ingredient is anaerobic biodegradable fill in "0", if ingredient is not anaerobic bio     degradable copy amount from column (H).</t>
  </si>
  <si>
    <t>Note that the following exceptions
 apply:</t>
  </si>
  <si>
    <t>Example:</t>
  </si>
  <si>
    <t>Classification raw material</t>
  </si>
  <si>
    <t>Sheet "CDV"</t>
  </si>
  <si>
    <t>Sheet "DID-list"</t>
  </si>
  <si>
    <t>This sheet contains info from the DID-list and is used for the CDV-calculation</t>
  </si>
  <si>
    <t>Comments</t>
  </si>
  <si>
    <t>% of the raw material in the product</t>
  </si>
  <si>
    <t>Classification of the specific chemical</t>
  </si>
  <si>
    <t>Type of product:</t>
  </si>
  <si>
    <t>Product volume:</t>
  </si>
  <si>
    <t>Below is explanations for the different sheets in this excel file and information on how they are to be used</t>
  </si>
  <si>
    <t>Raw material trade name</t>
  </si>
  <si>
    <t>Product name:</t>
  </si>
  <si>
    <t>Raw material producer</t>
  </si>
  <si>
    <t>Internal raw material code (voluntary)</t>
  </si>
  <si>
    <t>Chemical name (given in formula)</t>
  </si>
  <si>
    <t>Exemptions</t>
  </si>
  <si>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D, E, F, I and J)</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</si>
  <si>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</si>
  <si>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</si>
  <si>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</si>
  <si>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</si>
  <si>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</si>
  <si>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</si>
  <si>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</si>
  <si>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</si>
  <si>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 Inherently biodegradable according to OECD guidelines.</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</si>
  <si>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</si>
  <si>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</si>
  <si>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</si>
  <si>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</si>
  <si>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</si>
  <si>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</si>
  <si>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</si>
  <si>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</si>
  <si>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</si>
  <si>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</si>
  <si>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</si>
  <si>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</si>
  <si>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</si>
  <si>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</si>
  <si>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</si>
  <si>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</si>
  <si>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</si>
  <si>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</si>
  <si>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</si>
  <si>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</si>
  <si>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</si>
  <si>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</si>
  <si>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</si>
  <si>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</si>
  <si>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</si>
  <si>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 xml:space="preserve">Block polymers ***     </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</si>
  <si>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</si>
  <si>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</si>
  <si>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</si>
  <si>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</si>
  <si>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</si>
  <si>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</si>
  <si>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</si>
  <si>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</si>
  <si>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</si>
  <si>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</si>
  <si>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</si>
  <si>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</si>
  <si>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</si>
  <si>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</si>
  <si>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</si>
  <si>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 (hydrogenated)</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</si>
  <si>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</si>
  <si>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</si>
  <si>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</si>
  <si>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</si>
  <si>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</si>
  <si>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</si>
  <si>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</si>
  <si>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</si>
  <si>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</si>
  <si>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</si>
  <si>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</si>
  <si>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</si>
  <si>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</si>
  <si>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</si>
  <si>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</si>
  <si>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</si>
  <si>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</si>
  <si>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</si>
  <si>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</si>
  <si>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</si>
  <si>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</si>
  <si>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</si>
  <si>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</si>
  <si>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</si>
  <si>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</si>
  <si>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</si>
  <si>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</si>
  <si>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</si>
  <si>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</si>
  <si>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</si>
  <si>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</si>
  <si>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</si>
  <si>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</si>
  <si>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</si>
  <si>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</si>
  <si>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</si>
  <si>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</si>
  <si>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</si>
  <si>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</si>
  <si>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</si>
  <si>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</si>
  <si>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</si>
  <si>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</si>
  <si>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</si>
  <si>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</si>
  <si>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</si>
  <si>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</si>
  <si>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</si>
  <si>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</si>
  <si>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</si>
  <si>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</si>
  <si>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</si>
  <si>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</si>
  <si>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</si>
  <si>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</si>
  <si>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</si>
  <si>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</si>
  <si>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 Cumensulphonate (DID# 2540)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</si>
  <si>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 Cumensulphonate (DID# 139)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</si>
  <si>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Inherently biodegradable</t>
  </si>
  <si>
    <t>logKow</t>
  </si>
  <si>
    <t>BCF</t>
  </si>
  <si>
    <t>EC/LC50 (mg/l)</t>
  </si>
  <si>
    <t>MW (g/mol)</t>
  </si>
  <si>
    <t>%Complience</t>
  </si>
  <si>
    <t>Molarweight (g/mol)</t>
  </si>
  <si>
    <t>Fullfilment</t>
  </si>
  <si>
    <t>% of the specific substance in raw material (excluding water)</t>
  </si>
  <si>
    <t>Chemical name of ingoing substance in the raw material</t>
  </si>
  <si>
    <t>CAS# of the specific substance</t>
  </si>
  <si>
    <t>Function of the specific substance</t>
  </si>
  <si>
    <t>DID# (2007 DID-list) of the specific substance</t>
  </si>
  <si>
    <t xml:space="preserve">C1-C3 alcohols                </t>
  </si>
  <si>
    <t>Leave on</t>
  </si>
  <si>
    <t>Krav 1</t>
  </si>
  <si>
    <t>Krav 2</t>
  </si>
  <si>
    <t>Krav 3</t>
  </si>
  <si>
    <t>Krav 4</t>
  </si>
  <si>
    <t>,</t>
  </si>
  <si>
    <t>∑ H410 (%)</t>
  </si>
  <si>
    <t>∑ H411 (%)</t>
  </si>
  <si>
    <t>∑ H410*100 + H411*10 + H412</t>
  </si>
  <si>
    <t>Fullfilment O20</t>
  </si>
  <si>
    <r>
      <rPr>
        <sz val="10"/>
        <rFont val="Calibri"/>
        <family val="2"/>
      </rPr>
      <t xml:space="preserve">∑ </t>
    </r>
    <r>
      <rPr>
        <sz val="10"/>
        <rFont val="Arial"/>
        <family val="2"/>
      </rPr>
      <t>H412 (%)</t>
    </r>
  </si>
  <si>
    <t>O17</t>
  </si>
  <si>
    <t>O20</t>
  </si>
  <si>
    <t>∑ (H410*100 + H411*10 + H412) (%)</t>
  </si>
  <si>
    <t>At least 95% by weight of the total content of organic ingoing substances must be:
• readily biodegradable (OECD 301 A-F), and/or
• lowest aquatic toxicity NOEC/ECx &gt; 0.1 mg/l or EC/LC50 &gt; 10.0 mg/l and not be bioaccumulable (logKow &lt; 4 or BCF &lt; 500), and/or
• lowest aquatic toxicity NOEC/ECx &gt; 0.1 mg/l or EC/LC50 &gt; 10.0 mg/l and be potentially biodegradable (OECD 302 A-C) and/or
• lowest aquatic toxicity NOEC/ECx &gt; 0.1 mg/l or EC/LC50 &gt; 10.0 mg/l and not be bioavailable (molar weight &gt; 700g/mol)
Exempt are
• UV filters in sun products
• fibre material in wet wipes
Note that surfactants must be degradable under O6.</t>
  </si>
  <si>
    <t>∑ (H410*100 + H411 *10 + H412) (%)</t>
  </si>
  <si>
    <t>∑ H412 (%)</t>
  </si>
  <si>
    <t>∑ (H410*100 + H411*10 + H412)</t>
  </si>
  <si>
    <t>Lowest NOEC/ECx mg/l</t>
  </si>
  <si>
    <t>Lowest EC/LC50 mg/l</t>
  </si>
  <si>
    <t>NOEC/ECx (mg/l)</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</si>
  <si>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All ingoing substances are to be specified (exception; perfumes and dyes are not to be split up to their ingoing chemicals).
Ingoing substances are defined as all substances in the Nordic Swan Ecolabelled cosmetic product, including additives (e.g. preservatives and stabilisers) in the raw materials. Substances known to be released from ingoing substances (e.g. formaldehyde, arylamine, in situ-generated preservatives) are also regarded as ingoing substances
Impurities in raw material is not to be listed on the formula sheet; Impurities are defined as residuals, pollutants, contaminants etc. from production, incl. production of raw materials that remain in the raw material/ingredient and/or in the in the Nordic Swan Ecolabelled product in concentrations less than 10 ppm (0,0010 w-%, 10,0 mg/kg) in the Nordic Swan Ecolabelled leave on product. Impurities of over 1.0% concentration in the raw material are regarded as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</si>
  <si>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Do you have appendix 2 for this  raw material</t>
  </si>
  <si>
    <t>Do you have SDS for this  raw material</t>
  </si>
  <si>
    <t>R17</t>
  </si>
  <si>
    <t>R20</t>
  </si>
  <si>
    <t>Fullfilment R20</t>
  </si>
  <si>
    <t>Detergents Ingredients Database, version 2016</t>
  </si>
  <si>
    <t xml:space="preserve">                                         </t>
  </si>
  <si>
    <t>LC50/ EC50 (*)</t>
  </si>
  <si>
    <t>SF (*) (Acute)</t>
  </si>
  <si>
    <t>TF    (Acute)</t>
  </si>
  <si>
    <t>SF (*) (Chronic)</t>
  </si>
  <si>
    <t>TF    (Chronic)</t>
  </si>
  <si>
    <t>Leverandør erklæring modtaget (angiv licensnr + virksomhed)</t>
  </si>
  <si>
    <t>C10 Alkyl sulphate</t>
  </si>
  <si>
    <t>C 12-14 Alkyl sulphate</t>
  </si>
  <si>
    <t>C 12-18 Alkyl sulphate</t>
  </si>
  <si>
    <t>C 16-18 Alkyl sulphate</t>
  </si>
  <si>
    <t>C 16-18 Alkyl ether sulphate, ≥1 - ≤ 4 EO</t>
  </si>
  <si>
    <t>Alkylamino sulfosuccinates (even numbered)</t>
  </si>
  <si>
    <t>Alkylamino[ethyl] sulfosuccinates (even numbered)</t>
  </si>
  <si>
    <t xml:space="preserve">Aspartic acid, N-(3-carboxy-1-oxo-sulfopropyl)-N-(C16-C18 (even numbered), C18 unsaturated alkyl) tetrasodium salts </t>
  </si>
  <si>
    <t>Soap C&gt;12-22 (Remark: fatty acids are listed in DID 2520)</t>
  </si>
  <si>
    <t>C12-18,   ≥2 - ≤10 EO Carboxymethylated, sodium salt or acid</t>
  </si>
  <si>
    <t>iso C13 Alkyl phosphate esters, 3 EO</t>
  </si>
  <si>
    <t>Non-ionic surfactants (****)</t>
  </si>
  <si>
    <t>2-propylheptyl alcohol, &gt;2.5 - ≤10 EO</t>
  </si>
  <si>
    <t>C10 Alcohol, ≥ 5 - ≤11 EO multibranched(Trimer-propen-oxo-alcohol)</t>
  </si>
  <si>
    <t>C12-14 Alcohol, ≥5 - ≤8 EO 1 t-BuO (endcapped)</t>
  </si>
  <si>
    <r>
      <t xml:space="preserve">iso-C13 Alcohol, ≤ </t>
    </r>
    <r>
      <rPr>
        <sz val="8.1"/>
        <color theme="1"/>
        <rFont val="Arial"/>
        <family val="2"/>
      </rPr>
      <t>2,5 EO</t>
    </r>
  </si>
  <si>
    <r>
      <t>iso-C13 Alcohol, &gt;2,5 - ≤6</t>
    </r>
    <r>
      <rPr>
        <sz val="8.1"/>
        <color theme="1"/>
        <rFont val="Arial"/>
        <family val="2"/>
      </rPr>
      <t xml:space="preserve"> EO</t>
    </r>
  </si>
  <si>
    <r>
      <t>iso-C13 Alcohol, ≥7 - &lt;20</t>
    </r>
    <r>
      <rPr>
        <sz val="8.1"/>
        <color theme="1"/>
        <rFont val="Arial"/>
        <family val="2"/>
      </rPr>
      <t xml:space="preserve"> EO</t>
    </r>
  </si>
  <si>
    <t>C10-16 Alcohol, 6 and 7 EO, ≤3 PO</t>
  </si>
  <si>
    <t>C4-10 Alkyl polyglucoside</t>
  </si>
  <si>
    <t>C 12-14 Alkyl polyglycoside</t>
  </si>
  <si>
    <t>C 16-18 Alkyl polyglycoside</t>
  </si>
  <si>
    <t>Amines, coco, ≥10 - ≤15 EO</t>
  </si>
  <si>
    <t>Amines, tallow, ≥5 - ≤11 EO</t>
  </si>
  <si>
    <t xml:space="preserve">Amines, C18 saturated and unsaturated, ≤2,5 EO </t>
  </si>
  <si>
    <t xml:space="preserve">Amines, C18 saturated and unsaturated, ≥5 - ≤15 EO </t>
  </si>
  <si>
    <t>Amines, C18 saturated and unsaturated, ≥20 - ≤25 EO</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</si>
  <si>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</si>
  <si>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</si>
  <si>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</si>
  <si>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</si>
  <si>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</si>
  <si>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</si>
  <si>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</si>
  <si>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</si>
  <si>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</si>
  <si>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</si>
  <si>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</si>
  <si>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</si>
  <si>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</si>
  <si>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</si>
  <si>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</si>
  <si>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</si>
  <si>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</si>
  <si>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</si>
  <si>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</si>
  <si>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</si>
  <si>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</si>
  <si>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</si>
  <si>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</si>
  <si>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</si>
  <si>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</si>
  <si>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Preservatives (****)</t>
  </si>
  <si>
    <t>2-bromo-2-nitropropane-1,3-diol (Remark: Formaldehyde donor)</t>
  </si>
  <si>
    <t>Ja (506-140 Blumøller)</t>
  </si>
  <si>
    <t>Other ingredients (****)</t>
  </si>
  <si>
    <t xml:space="preserve">Paraffin (CAS 8002-74-2)                  </t>
  </si>
  <si>
    <t xml:space="preserve">Glycerol, sorbitol and xylitol                  </t>
  </si>
  <si>
    <t>JA (526-115 Alpha)</t>
  </si>
  <si>
    <t>Ja, Bilag 4 (517-044 Dalli)</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</si>
  <si>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</si>
  <si>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</si>
  <si>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</si>
  <si>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</si>
  <si>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</si>
  <si>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</si>
  <si>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</si>
  <si>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bilag 4 (526-131 Forchem)</t>
  </si>
  <si>
    <t>Ja (506-149 Dalli)</t>
  </si>
  <si>
    <t>Methanesulphonic acid</t>
  </si>
  <si>
    <t>Aloe vera</t>
  </si>
  <si>
    <t>Panthenol</t>
  </si>
  <si>
    <t>Caprylyl glycol</t>
  </si>
  <si>
    <t>Glycerides, C14-18 and C16-18-unsatd. mono-, di- and tri-</t>
  </si>
  <si>
    <t>Linear polydimethylsiloxanes</t>
  </si>
  <si>
    <t>(****)</t>
  </si>
  <si>
    <t xml:space="preserve">If you have used previous versions of the DID-list (2007 or 2014), please note that some DID-list numbers no longer match in the 2016-version. </t>
  </si>
  <si>
    <t>Some substances have been removed and others have got a new substance description and therefore assigned a new DID-number.</t>
  </si>
  <si>
    <t>DID# (2016 DID-list) of the specific substance</t>
  </si>
  <si>
    <t>Detergents Ingredients Database, 2014.1</t>
  </si>
  <si>
    <t>LC50/EC50 (*)</t>
  </si>
  <si>
    <t>SF (*) (acute)</t>
  </si>
  <si>
    <t>TF (acute)</t>
  </si>
  <si>
    <t>SF (*) (chronic)</t>
  </si>
  <si>
    <t>C10 Alkyl Sulphate</t>
  </si>
  <si>
    <t>C12-14 Alkyl sulphate</t>
  </si>
  <si>
    <t>C12-18 Alkyl sulphate</t>
  </si>
  <si>
    <t>C16-18 Alkyl sulphate</t>
  </si>
  <si>
    <t>C16-18 Alkyl Ether Sulphate,  ≥1 - ≤4 EO</t>
  </si>
  <si>
    <t>N1 C16-18 Alkyl sulfosuccinate (even numbered)</t>
  </si>
  <si>
    <t>N2 C12-18 Alkyl sulfosuccinate (even numbered)</t>
  </si>
  <si>
    <t>N3 C16-18 Alkyl sulfosuccinate (even numbered)</t>
  </si>
  <si>
    <t>C12-18, ≥2 - ≤10 EO Carboxymethylated, sodium salt or acid</t>
  </si>
  <si>
    <t>isoC13 Alkyl phosphate esters, 3 EO</t>
  </si>
  <si>
    <t>C8-11 Alcohol, ≤2,5 EO</t>
  </si>
  <si>
    <r>
      <t>C8-11 Alcohol, &gt;2,5 - ≤10</t>
    </r>
    <r>
      <rPr>
        <sz val="8.1"/>
        <rFont val="Geneva"/>
      </rPr>
      <t xml:space="preserve"> EO</t>
    </r>
  </si>
  <si>
    <r>
      <t>C8-11 Alcohol, &gt;10</t>
    </r>
    <r>
      <rPr>
        <sz val="8.1"/>
        <rFont val="Geneva"/>
      </rPr>
      <t xml:space="preserve"> EO</t>
    </r>
  </si>
  <si>
    <t>C9-11 Alcohol, &gt;3 - &lt;7 EO predominantly linear</t>
  </si>
  <si>
    <t>C9-11 Alcohol, &gt;6 - ≤10 EO predominantly linear</t>
  </si>
  <si>
    <t>iso-C9-11 Alcohol, ≥5 - ≤11 EO</t>
  </si>
  <si>
    <t>2-propylheptyl, 8 EO</t>
  </si>
  <si>
    <t>C10 Alcohol, ≥5 - ≤11 EO multibranched (Trimer-propen-oxo-alcohol)</t>
  </si>
  <si>
    <t>C12-16 Alcohol, ≤2,5 EO</t>
  </si>
  <si>
    <t>C12-16 Alcohol, &gt;2,5 - ≤ 5 EO</t>
  </si>
  <si>
    <t>C12-16 Alcohol, &gt;5 - ≤10 EO</t>
  </si>
  <si>
    <t>C12-14 Acohol, ≥5 - ≤8 EO 1 t-BuO (endcapped)</t>
  </si>
  <si>
    <r>
      <t xml:space="preserve">iso-C13 Alcohol, </t>
    </r>
    <r>
      <rPr>
        <sz val="9"/>
        <rFont val="Calibri"/>
        <family val="2"/>
      </rPr>
      <t>≤</t>
    </r>
    <r>
      <rPr>
        <sz val="8.1"/>
        <rFont val="Geneva"/>
      </rPr>
      <t>2,5 EO</t>
    </r>
  </si>
  <si>
    <r>
      <t>iso-C13 Alcohol, &gt;2,5 - ≤</t>
    </r>
    <r>
      <rPr>
        <sz val="9"/>
        <rFont val="Gene"/>
      </rPr>
      <t>6</t>
    </r>
    <r>
      <rPr>
        <sz val="10"/>
        <rFont val="Arial"/>
        <family val="2"/>
      </rPr>
      <t xml:space="preserve"> EO</t>
    </r>
  </si>
  <si>
    <r>
      <t xml:space="preserve">iso-C13 Alcohol, </t>
    </r>
    <r>
      <rPr>
        <sz val="9"/>
        <rFont val="Calibri"/>
        <family val="2"/>
      </rPr>
      <t>≥</t>
    </r>
    <r>
      <rPr>
        <sz val="10"/>
        <rFont val="Arial"/>
        <family val="2"/>
      </rPr>
      <t>7 - &lt;20 EO</t>
    </r>
  </si>
  <si>
    <r>
      <t xml:space="preserve">C14-15 Alcohol, </t>
    </r>
    <r>
      <rPr>
        <sz val="9"/>
        <rFont val="Calibri"/>
        <family val="2"/>
      </rPr>
      <t xml:space="preserve">≤ </t>
    </r>
    <r>
      <rPr>
        <sz val="10"/>
        <rFont val="Arial"/>
        <family val="2"/>
      </rPr>
      <t>2,5 EO</t>
    </r>
  </si>
  <si>
    <r>
      <t xml:space="preserve">C14-15 Alcohol, &gt;2,5 - </t>
    </r>
    <r>
      <rPr>
        <sz val="9"/>
        <rFont val="Calibri"/>
        <family val="2"/>
      </rPr>
      <t>≤</t>
    </r>
    <r>
      <rPr>
        <sz val="10"/>
        <rFont val="Arial"/>
        <family val="2"/>
      </rPr>
      <t>10 EO</t>
    </r>
  </si>
  <si>
    <t>C12-16 Alcohol, &gt;10 - &lt;20 EO</t>
  </si>
  <si>
    <t>C12-16 Alcohol, &gt;20 - &lt;30 EO</t>
  </si>
  <si>
    <r>
      <t xml:space="preserve">C12-16 Alcohol, </t>
    </r>
    <r>
      <rPr>
        <sz val="9"/>
        <rFont val="Calibri"/>
        <family val="2"/>
      </rPr>
      <t>≥</t>
    </r>
    <r>
      <rPr>
        <sz val="10"/>
        <rFont val="Arial"/>
        <family val="2"/>
      </rPr>
      <t>30 EO</t>
    </r>
  </si>
  <si>
    <t>C12-18 Alcohol, ≤2,5 EO</t>
  </si>
  <si>
    <t>C12-18 Alcohol, &gt;2,5 - ≤5 EO</t>
  </si>
  <si>
    <t>C12-18 Alcohol, &gt;5 - ≤10 EO</t>
  </si>
  <si>
    <t>C12-18 Alcohol, &gt;10 EO</t>
  </si>
  <si>
    <t>C16-18 Alcohol, ≤2,5 EO</t>
  </si>
  <si>
    <t>C16-18 Alcohol, &gt;2,5 - ≤8 EO</t>
  </si>
  <si>
    <t>C16-18 Alcohol, &gt;9 - ≤19 EO</t>
  </si>
  <si>
    <t>C16-18 Alcohol, &gt;20 - ≤30 EO</t>
  </si>
  <si>
    <t>C16-18 Alcohol, &gt;30 EO</t>
  </si>
  <si>
    <t xml:space="preserve">C10-16 Alcohol, 6 and 7 EO, ≤3 PO </t>
  </si>
  <si>
    <t>C4-10 Alkyl polyglycoside</t>
  </si>
  <si>
    <t>C12-14 Alkyl polyglycoside</t>
  </si>
  <si>
    <t>C16-18 Alkyl polyglycoside</t>
  </si>
  <si>
    <t>Amines, coco, ≥10- ≤15 EO</t>
  </si>
  <si>
    <t>Amines, tallow, ≥5 - ≤9 EO</t>
  </si>
  <si>
    <t>Amines, tallow, ≥10 - ≤19 EO</t>
  </si>
  <si>
    <t>Amines, C18/18 unsaturated, ≤2,5 EO</t>
  </si>
  <si>
    <t>Amines C18/18 unsaturated, ≥5 - ≤15 EO</t>
  </si>
  <si>
    <t>Amines, C18/18 unsaturated, 20 EO</t>
  </si>
  <si>
    <t>C12-14 Fatty acid methyl ester (MEE), 1-30EO</t>
  </si>
  <si>
    <t xml:space="preserve">Sodium nitrite         </t>
  </si>
  <si>
    <t xml:space="preserve">Paraffin (CAS 8002-74-2)                 </t>
  </si>
  <si>
    <t xml:space="preserve">Zeolite (Insoluble Inorganic)                       </t>
  </si>
  <si>
    <t xml:space="preserve">Fatty acids, C≥14-C≤22 (even numbered)    </t>
  </si>
  <si>
    <r>
      <t>Fatty acid, C≥6-C≤12</t>
    </r>
    <r>
      <rPr>
        <sz val="10"/>
        <rFont val="Arial"/>
        <family val="2"/>
      </rPr>
      <t xml:space="preserve"> methyl ester</t>
    </r>
  </si>
  <si>
    <t>Cetyl Alcohol</t>
  </si>
  <si>
    <t>Silicon dioxide, quartz (Insoluble inorganic)</t>
  </si>
  <si>
    <t>Proteins</t>
  </si>
  <si>
    <t>DID# (2014 DID-list) of the specific substance</t>
  </si>
  <si>
    <t>If the ingredient does not have a DID2014-number, also fill in column E, F, G, I, J, K and L</t>
  </si>
  <si>
    <t>If the ingredient does not have a DID2007-number, also fill in column E, F, G, I, J, K and L</t>
  </si>
  <si>
    <t>If the ingredient does not have a DID2016-number, also fill in column E, F, G, I, J, K and L</t>
  </si>
  <si>
    <t>For chemicals not on the DID-list and explanation for columns</t>
  </si>
  <si>
    <t>Readily biodegradable</t>
  </si>
  <si>
    <t>Write the percentage of substances classified with H410</t>
  </si>
  <si>
    <t>Write the percentage of substances classified with H411</t>
  </si>
  <si>
    <t>Write the percentage of substances classified with H412</t>
  </si>
  <si>
    <t>Write the percentage of substances classified with H317</t>
  </si>
  <si>
    <t>Write the percentage of substances classified with H334</t>
  </si>
  <si>
    <t>Note that the following exceptions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</si>
</sst>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0"/>
    <numFmt numFmtId="167" formatCode="0.00000"/>
    <numFmt numFmtId="168" formatCode="_(* #,##0.00_);_(* \(#,##0.00\);_(* &quot;-&quot;??_);_(@_)"/>
  </numFmts>
  <fonts count="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b/>
      <sz val="18"/>
      <name val="Geneva"/>
    </font>
    <font>
      <b/>
      <sz val="14"/>
      <name val="Geneva"/>
    </font>
    <font>
      <sz val="12"/>
      <name val="Geneva"/>
    </font>
    <font>
      <b/>
      <sz val="12"/>
      <name val="Geneva"/>
    </font>
    <font>
      <sz val="9"/>
      <name val="Geneva"/>
    </font>
    <font>
      <sz val="10"/>
      <name val="Arial"/>
      <family val="2"/>
    </font>
    <font>
      <b/>
      <sz val="9"/>
      <name val="Geneva"/>
    </font>
    <font>
      <vertAlign val="subscript"/>
      <sz val="9"/>
      <name val="Geneva"/>
    </font>
    <font>
      <sz val="8"/>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0"/>
      <name val="Calibri"/>
      <family val="2"/>
    </font>
    <font>
      <sz val="9"/>
      <color theme="1"/>
      <name val="Calibri"/>
      <family val="2"/>
      <scheme val="minor"/>
    </font>
    <font>
      <sz val="10"/>
      <color theme="1"/>
      <name val="Calibri"/>
      <family val="2"/>
      <scheme val="minor"/>
    </font>
    <font>
      <sz val="9"/>
      <color theme="1"/>
      <name val="Geneva"/>
    </font>
    <font>
      <b/>
      <sz val="9"/>
      <color theme="1"/>
      <name val="Geneva"/>
    </font>
    <font>
      <sz val="9"/>
      <color rgb="FF00B050"/>
      <name val="Geneva"/>
    </font>
    <font>
      <sz val="12"/>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sz val="8.1"/>
      <color theme="1"/>
      <name val="Arial"/>
      <family val="2"/>
    </font>
    <font>
      <sz val="9"/>
      <name val="Arial"/>
      <family val="2"/>
    </font>
    <font>
      <sz val="8.1"/>
      <name val="Arial"/>
      <family val="2"/>
    </font>
    <font>
      <b/>
      <sz val="9"/>
      <color theme="1"/>
      <name val="Arial"/>
      <family val="2"/>
    </font>
    <font>
      <b/>
      <sz val="9"/>
      <color rgb="FFFF0000"/>
      <name val="Geneva"/>
    </font>
    <font>
      <sz val="9"/>
      <color indexed="81"/>
      <name val="Tahoma"/>
      <family val="2"/>
    </font>
    <font>
      <sz val="8.1"/>
      <name val="Geneva"/>
    </font>
    <font>
      <sz val="9"/>
      <name val="Calibri"/>
      <family val="2"/>
    </font>
    <font>
      <sz val="9"/>
      <name val="Gene"/>
    </font>
    <font>
      <strike/>
      <sz val="9"/>
      <name val="Cambria"/>
      <family val="1"/>
    </font>
    <font>
      <sz val="9"/>
      <color theme="0" tint="-0.499984740745262"/>
      <name val="Geneva"/>
    </font>
    <font>
      <b/>
      <sz val="9"/>
      <color theme="0" tint="-0.499984740745262"/>
      <name val="Geneva"/>
    </font>
    <font>
      <b/>
      <sz val="10"/>
      <color rgb="FFFF0000"/>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s>
  <borders count="7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s>
  <cellStyleXfs count="119">
    <xf numFmtId="0" fontId="0" fillId="0" borderId="0"/>
    <xf numFmtId="0" fontId="31" fillId="0" borderId="0"/>
    <xf numFmtId="0" fontId="30" fillId="0" borderId="0"/>
    <xf numFmtId="0" fontId="23" fillId="3" borderId="0" applyNumberFormat="0" applyBorder="0" applyAlignment="0" applyProtection="0"/>
    <xf numFmtId="0" fontId="23" fillId="4" borderId="0" applyNumberFormat="0" applyBorder="0" applyAlignment="0" applyProtection="0"/>
    <xf numFmtId="0" fontId="35" fillId="0" borderId="54" applyNumberFormat="0" applyFill="0" applyAlignment="0" applyProtection="0"/>
    <xf numFmtId="0" fontId="36" fillId="0" borderId="55" applyNumberFormat="0" applyFill="0" applyAlignment="0" applyProtection="0"/>
    <xf numFmtId="0" fontId="37" fillId="5" borderId="56" applyNumberFormat="0" applyAlignment="0" applyProtection="0"/>
    <xf numFmtId="0" fontId="21" fillId="6" borderId="0" applyNumberFormat="0" applyBorder="0" applyAlignment="0" applyProtection="0"/>
    <xf numFmtId="0" fontId="30" fillId="0" borderId="0"/>
    <xf numFmtId="0" fontId="44" fillId="0" borderId="0" applyNumberFormat="0" applyFill="0" applyBorder="0" applyAlignment="0" applyProtection="0">
      <alignment vertical="top"/>
      <protection locked="0"/>
    </xf>
    <xf numFmtId="0" fontId="16" fillId="0" borderId="0"/>
    <xf numFmtId="168"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0" fontId="30" fillId="0" borderId="15">
      <alignment horizontal="left"/>
    </xf>
    <xf numFmtId="0" fontId="45" fillId="0" borderId="15">
      <alignment horizontal="left"/>
    </xf>
    <xf numFmtId="0" fontId="44"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49" fillId="0" borderId="0" applyNumberFormat="0" applyFill="0" applyBorder="0" applyAlignment="0" applyProtection="0"/>
    <xf numFmtId="0" fontId="44"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0" fillId="0" borderId="0"/>
    <xf numFmtId="0" fontId="16" fillId="0" borderId="0"/>
    <xf numFmtId="0" fontId="16" fillId="0" borderId="0"/>
    <xf numFmtId="0" fontId="16" fillId="0" borderId="0"/>
    <xf numFmtId="0" fontId="51" fillId="0" borderId="0"/>
    <xf numFmtId="0" fontId="45" fillId="0" borderId="0"/>
    <xf numFmtId="0" fontId="16" fillId="0" borderId="0"/>
    <xf numFmtId="0" fontId="31" fillId="0" borderId="0"/>
    <xf numFmtId="0" fontId="31" fillId="0" borderId="0"/>
    <xf numFmtId="0" fontId="52" fillId="0" borderId="0"/>
    <xf numFmtId="0" fontId="16" fillId="0" borderId="0"/>
    <xf numFmtId="0" fontId="16" fillId="0" borderId="0"/>
    <xf numFmtId="0" fontId="16" fillId="0" borderId="0"/>
    <xf numFmtId="0" fontId="31" fillId="0" borderId="0"/>
    <xf numFmtId="0" fontId="31" fillId="0" borderId="0"/>
    <xf numFmtId="0" fontId="31" fillId="0" borderId="0"/>
    <xf numFmtId="0" fontId="31"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8" fontId="31" fillId="0" borderId="0" applyFont="0" applyFill="0" applyBorder="0" applyAlignment="0" applyProtection="0"/>
    <xf numFmtId="0" fontId="31" fillId="0" borderId="0"/>
  </cellStyleXfs>
  <cellXfs count="524">
    <xf numFmtId="0" fontId="0" fillId="0" borderId="0" xfId="0"/>
    <xf numFmtId="0" fontId="26" fillId="0" borderId="0" xfId="2" applyFont="1"/>
    <xf numFmtId="0" fontId="30" fillId="0" borderId="0" xfId="2"/>
    <xf numFmtId="0" fontId="30" fillId="0" borderId="0" xfId="2" applyAlignment="1">
      <alignment horizontal="left"/>
    </xf>
    <xf numFmtId="0" fontId="27" fillId="0" borderId="0" xfId="2" applyFont="1"/>
    <xf numFmtId="0" fontId="28" fillId="0" borderId="7" xfId="2" applyFont="1" applyBorder="1" applyAlignment="1">
      <alignment horizontal="left"/>
    </xf>
    <xf numFmtId="0" fontId="30" fillId="0" borderId="8" xfId="2" applyBorder="1" applyAlignment="1">
      <alignment horizontal="left"/>
    </xf>
    <xf numFmtId="0" fontId="30" fillId="0" borderId="9" xfId="2" applyBorder="1" applyAlignment="1">
      <alignment horizontal="left"/>
    </xf>
    <xf numFmtId="0" fontId="30" fillId="0" borderId="10" xfId="2" applyBorder="1"/>
    <xf numFmtId="0" fontId="28" fillId="0" borderId="10" xfId="2" applyFont="1" applyBorder="1"/>
    <xf numFmtId="0" fontId="30" fillId="0" borderId="9" xfId="2" applyBorder="1"/>
    <xf numFmtId="0" fontId="30" fillId="0" borderId="11" xfId="2" applyBorder="1" applyAlignment="1">
      <alignment horizontal="left" wrapText="1"/>
    </xf>
    <xf numFmtId="0" fontId="30" fillId="0" borderId="4" xfId="2" applyBorder="1" applyAlignment="1">
      <alignment horizontal="left"/>
    </xf>
    <xf numFmtId="0" fontId="30" fillId="0" borderId="12" xfId="2" applyBorder="1" applyAlignment="1">
      <alignment horizontal="left"/>
    </xf>
    <xf numFmtId="0" fontId="30" fillId="0" borderId="11" xfId="2" applyBorder="1" applyAlignment="1">
      <alignment horizontal="left"/>
    </xf>
    <xf numFmtId="0" fontId="30" fillId="0" borderId="4" xfId="2" applyBorder="1" applyAlignment="1">
      <alignment horizontal="left" wrapText="1"/>
    </xf>
    <xf numFmtId="0" fontId="30" fillId="0" borderId="12" xfId="2" applyBorder="1" applyAlignment="1">
      <alignment horizontal="left" wrapText="1"/>
    </xf>
    <xf numFmtId="0" fontId="30" fillId="0" borderId="13" xfId="2" applyBorder="1"/>
    <xf numFmtId="0" fontId="30" fillId="0" borderId="14" xfId="2" applyBorder="1" applyAlignment="1">
      <alignment horizontal="left"/>
    </xf>
    <xf numFmtId="0" fontId="30" fillId="0" borderId="6" xfId="2" applyBorder="1" applyAlignment="1">
      <alignment horizontal="left"/>
    </xf>
    <xf numFmtId="0" fontId="30" fillId="0" borderId="15" xfId="2" applyBorder="1" applyAlignment="1">
      <alignment horizontal="left"/>
    </xf>
    <xf numFmtId="0" fontId="30" fillId="0" borderId="2" xfId="2" applyBorder="1"/>
    <xf numFmtId="0" fontId="29" fillId="0" borderId="2" xfId="2" applyFont="1" applyBorder="1"/>
    <xf numFmtId="0" fontId="30" fillId="0" borderId="16" xfId="2" applyBorder="1"/>
    <xf numFmtId="0" fontId="30" fillId="0" borderId="17" xfId="2" applyBorder="1" applyAlignment="1">
      <alignment horizontal="left"/>
    </xf>
    <xf numFmtId="0" fontId="30" fillId="0" borderId="2" xfId="2" applyBorder="1" applyAlignment="1">
      <alignment horizontal="left"/>
    </xf>
    <xf numFmtId="0" fontId="30" fillId="0" borderId="18" xfId="2" applyBorder="1" applyAlignment="1">
      <alignment horizontal="left"/>
    </xf>
    <xf numFmtId="0" fontId="30" fillId="0" borderId="19" xfId="2" applyBorder="1"/>
    <xf numFmtId="0" fontId="30" fillId="0" borderId="20" xfId="2" applyBorder="1"/>
    <xf numFmtId="0" fontId="30" fillId="0" borderId="21" xfId="2" applyBorder="1"/>
    <xf numFmtId="0" fontId="30" fillId="0" borderId="19" xfId="2" applyBorder="1" applyAlignment="1">
      <alignment horizontal="left"/>
    </xf>
    <xf numFmtId="0" fontId="30" fillId="0" borderId="20" xfId="2" applyBorder="1" applyAlignment="1">
      <alignment horizontal="left"/>
    </xf>
    <xf numFmtId="0" fontId="30" fillId="0" borderId="21" xfId="2" applyBorder="1" applyAlignment="1">
      <alignment horizontal="left"/>
    </xf>
    <xf numFmtId="0" fontId="30" fillId="0" borderId="22" xfId="2" applyBorder="1" applyAlignment="1">
      <alignment horizontal="left"/>
    </xf>
    <xf numFmtId="0" fontId="30" fillId="0" borderId="14" xfId="2" applyBorder="1"/>
    <xf numFmtId="0" fontId="30" fillId="0" borderId="6" xfId="2" applyBorder="1"/>
    <xf numFmtId="0" fontId="30" fillId="0" borderId="15" xfId="2" applyBorder="1"/>
    <xf numFmtId="0" fontId="30" fillId="0" borderId="23" xfId="2" applyBorder="1" applyAlignment="1">
      <alignment horizontal="left"/>
    </xf>
    <xf numFmtId="0" fontId="30" fillId="0" borderId="17" xfId="2" applyBorder="1"/>
    <xf numFmtId="0" fontId="30" fillId="0" borderId="18" xfId="2" applyBorder="1"/>
    <xf numFmtId="0" fontId="30" fillId="0" borderId="24" xfId="2" applyBorder="1" applyAlignment="1">
      <alignment horizontal="left"/>
    </xf>
    <xf numFmtId="0" fontId="30" fillId="0" borderId="25" xfId="2" applyBorder="1"/>
    <xf numFmtId="0" fontId="30" fillId="0" borderId="5" xfId="2" applyBorder="1"/>
    <xf numFmtId="0" fontId="30" fillId="0" borderId="26" xfId="2" applyBorder="1"/>
    <xf numFmtId="0" fontId="30" fillId="0" borderId="26" xfId="2" applyBorder="1" applyAlignment="1">
      <alignment horizontal="left"/>
    </xf>
    <xf numFmtId="0" fontId="30" fillId="0" borderId="27" xfId="2" applyBorder="1" applyAlignment="1">
      <alignment horizontal="left"/>
    </xf>
    <xf numFmtId="0" fontId="30" fillId="0" borderId="28" xfId="2" applyBorder="1"/>
    <xf numFmtId="0" fontId="30" fillId="0" borderId="29" xfId="2" applyBorder="1"/>
    <xf numFmtId="0" fontId="30" fillId="0" borderId="30" xfId="2" applyBorder="1"/>
    <xf numFmtId="0" fontId="30" fillId="0" borderId="31" xfId="2" applyBorder="1" applyAlignment="1">
      <alignment horizontal="left"/>
    </xf>
    <xf numFmtId="0" fontId="30" fillId="0" borderId="32" xfId="2" applyBorder="1" applyAlignment="1">
      <alignment horizontal="left"/>
    </xf>
    <xf numFmtId="0" fontId="30" fillId="0" borderId="30" xfId="2" applyBorder="1" applyAlignment="1">
      <alignment horizontal="left"/>
    </xf>
    <xf numFmtId="0" fontId="30" fillId="0" borderId="33" xfId="2" applyBorder="1" applyAlignment="1">
      <alignment horizontal="left"/>
    </xf>
    <xf numFmtId="0" fontId="30" fillId="0" borderId="34" xfId="2" applyBorder="1" applyAlignment="1">
      <alignment horizontal="left"/>
    </xf>
    <xf numFmtId="0" fontId="30" fillId="0" borderId="35" xfId="2" applyBorder="1" applyAlignment="1">
      <alignment horizontal="left"/>
    </xf>
    <xf numFmtId="0" fontId="29" fillId="0" borderId="0" xfId="2" applyFont="1"/>
    <xf numFmtId="0" fontId="30" fillId="0" borderId="36" xfId="2" applyBorder="1"/>
    <xf numFmtId="0" fontId="30" fillId="0" borderId="37" xfId="2" applyBorder="1"/>
    <xf numFmtId="0" fontId="30" fillId="0" borderId="4" xfId="2" applyBorder="1"/>
    <xf numFmtId="0" fontId="30" fillId="0" borderId="38" xfId="2" applyBorder="1"/>
    <xf numFmtId="0" fontId="32" fillId="0" borderId="14" xfId="2" applyFont="1" applyBorder="1" applyAlignment="1">
      <alignment horizontal="left"/>
    </xf>
    <xf numFmtId="0" fontId="30" fillId="0" borderId="33" xfId="2" applyBorder="1"/>
    <xf numFmtId="0" fontId="30" fillId="0" borderId="34" xfId="2" applyBorder="1"/>
    <xf numFmtId="0" fontId="30" fillId="0" borderId="39" xfId="2" applyBorder="1"/>
    <xf numFmtId="0" fontId="30" fillId="0" borderId="35" xfId="2" applyBorder="1"/>
    <xf numFmtId="0" fontId="30" fillId="0" borderId="40" xfId="2" applyBorder="1"/>
    <xf numFmtId="0" fontId="32" fillId="0" borderId="17" xfId="2" applyFont="1" applyBorder="1" applyAlignment="1">
      <alignment horizontal="left"/>
    </xf>
    <xf numFmtId="0" fontId="32" fillId="0" borderId="2" xfId="2" applyFont="1" applyBorder="1" applyAlignment="1">
      <alignment horizontal="left"/>
    </xf>
    <xf numFmtId="0" fontId="32" fillId="0" borderId="18" xfId="2" applyFont="1" applyBorder="1" applyAlignment="1">
      <alignment horizontal="left"/>
    </xf>
    <xf numFmtId="0" fontId="30" fillId="0" borderId="41" xfId="2" applyBorder="1"/>
    <xf numFmtId="0" fontId="30" fillId="0" borderId="42" xfId="2" applyBorder="1" applyAlignment="1">
      <alignment horizontal="left"/>
    </xf>
    <xf numFmtId="0" fontId="32" fillId="0" borderId="34" xfId="2" applyFont="1" applyBorder="1" applyAlignment="1">
      <alignment horizontal="left"/>
    </xf>
    <xf numFmtId="0" fontId="32" fillId="0" borderId="35" xfId="2" applyFont="1" applyBorder="1" applyAlignment="1">
      <alignment horizontal="left"/>
    </xf>
    <xf numFmtId="0" fontId="30" fillId="0" borderId="43" xfId="2" applyBorder="1"/>
    <xf numFmtId="0" fontId="30" fillId="0" borderId="44" xfId="2" applyBorder="1" applyAlignment="1">
      <alignment horizontal="left"/>
    </xf>
    <xf numFmtId="0" fontId="30" fillId="0" borderId="27" xfId="2" applyBorder="1"/>
    <xf numFmtId="0" fontId="30" fillId="0" borderId="38" xfId="2" applyBorder="1" applyAlignment="1">
      <alignment horizontal="left"/>
    </xf>
    <xf numFmtId="0" fontId="30" fillId="0" borderId="12" xfId="2" applyBorder="1"/>
    <xf numFmtId="0" fontId="30" fillId="0" borderId="45" xfId="2" applyBorder="1"/>
    <xf numFmtId="0" fontId="32" fillId="0" borderId="6" xfId="2" applyFont="1" applyBorder="1" applyAlignment="1">
      <alignment horizontal="left"/>
    </xf>
    <xf numFmtId="0" fontId="30" fillId="0" borderId="16" xfId="2" applyBorder="1" applyAlignment="1">
      <alignment horizontal="left"/>
    </xf>
    <xf numFmtId="0" fontId="30" fillId="0" borderId="46" xfId="2" applyBorder="1"/>
    <xf numFmtId="0" fontId="30" fillId="0" borderId="46" xfId="2" applyBorder="1" applyAlignment="1">
      <alignment horizontal="left"/>
    </xf>
    <xf numFmtId="0" fontId="30" fillId="0" borderId="47" xfId="2" applyBorder="1" applyAlignment="1">
      <alignment horizontal="left"/>
    </xf>
    <xf numFmtId="0" fontId="30" fillId="0" borderId="5" xfId="2" applyBorder="1" applyAlignment="1">
      <alignment horizontal="left"/>
    </xf>
    <xf numFmtId="166" fontId="30" fillId="0" borderId="26" xfId="2" applyNumberFormat="1" applyBorder="1" applyAlignment="1">
      <alignment horizontal="left"/>
    </xf>
    <xf numFmtId="0" fontId="30" fillId="0" borderId="25" xfId="2" applyBorder="1" applyAlignment="1">
      <alignment horizontal="left"/>
    </xf>
    <xf numFmtId="166" fontId="30" fillId="0" borderId="5" xfId="2" applyNumberFormat="1" applyBorder="1" applyAlignment="1">
      <alignment horizontal="left"/>
    </xf>
    <xf numFmtId="0" fontId="30" fillId="0" borderId="3" xfId="2" applyBorder="1" applyAlignment="1">
      <alignment horizontal="left"/>
    </xf>
    <xf numFmtId="0" fontId="30" fillId="0" borderId="45" xfId="2" applyBorder="1" applyAlignment="1">
      <alignment horizontal="left"/>
    </xf>
    <xf numFmtId="0" fontId="30" fillId="0" borderId="48" xfId="2" applyBorder="1" applyAlignment="1">
      <alignment horizontal="left"/>
    </xf>
    <xf numFmtId="0" fontId="30" fillId="0" borderId="29" xfId="2" applyBorder="1" applyAlignment="1">
      <alignment horizontal="left"/>
    </xf>
    <xf numFmtId="0" fontId="30" fillId="0" borderId="28" xfId="2" applyBorder="1" applyAlignment="1">
      <alignment horizontal="left"/>
    </xf>
    <xf numFmtId="0" fontId="30" fillId="0" borderId="49" xfId="2" applyBorder="1" applyAlignment="1">
      <alignment horizontal="left"/>
    </xf>
    <xf numFmtId="0" fontId="30" fillId="0" borderId="41" xfId="2" applyBorder="1" applyAlignment="1">
      <alignment horizontal="left"/>
    </xf>
    <xf numFmtId="0" fontId="31" fillId="2" borderId="6" xfId="0" applyFont="1" applyFill="1" applyBorder="1" applyAlignment="1">
      <alignment horizontal="left" vertical="top" wrapText="1"/>
    </xf>
    <xf numFmtId="0" fontId="40" fillId="9" borderId="57" xfId="7" applyFont="1" applyFill="1" applyBorder="1"/>
    <xf numFmtId="0" fontId="41" fillId="9" borderId="0" xfId="3" applyFont="1" applyFill="1" applyAlignment="1">
      <alignment wrapText="1"/>
    </xf>
    <xf numFmtId="0" fontId="18" fillId="9" borderId="0" xfId="3" applyFont="1" applyFill="1" applyAlignment="1">
      <alignment wrapText="1"/>
    </xf>
    <xf numFmtId="0" fontId="21" fillId="9" borderId="0" xfId="3" applyFont="1" applyFill="1" applyAlignment="1">
      <alignment wrapText="1"/>
    </xf>
    <xf numFmtId="0" fontId="23" fillId="9" borderId="0" xfId="3" applyFill="1"/>
    <xf numFmtId="0" fontId="38" fillId="9" borderId="0" xfId="3" applyFont="1" applyFill="1" applyAlignment="1">
      <alignment wrapText="1"/>
    </xf>
    <xf numFmtId="0" fontId="23" fillId="9" borderId="0" xfId="3" applyFill="1" applyAlignment="1">
      <alignment wrapText="1"/>
    </xf>
    <xf numFmtId="0" fontId="22" fillId="9" borderId="0" xfId="3" applyFont="1" applyFill="1" applyAlignment="1">
      <alignment wrapText="1"/>
    </xf>
    <xf numFmtId="0" fontId="19" fillId="7" borderId="53" xfId="4" applyFont="1" applyFill="1" applyBorder="1" applyAlignment="1">
      <alignment wrapText="1"/>
    </xf>
    <xf numFmtId="0" fontId="21" fillId="7" borderId="6" xfId="4" applyFont="1" applyFill="1" applyBorder="1" applyAlignment="1">
      <alignment wrapText="1"/>
    </xf>
    <xf numFmtId="0" fontId="20" fillId="7" borderId="6" xfId="4" applyFont="1" applyFill="1" applyBorder="1" applyAlignment="1">
      <alignment wrapText="1"/>
    </xf>
    <xf numFmtId="0" fontId="23" fillId="7" borderId="6" xfId="4" applyFill="1" applyBorder="1" applyAlignment="1">
      <alignment wrapText="1"/>
    </xf>
    <xf numFmtId="0" fontId="23" fillId="7" borderId="53" xfId="4" applyFill="1" applyBorder="1"/>
    <xf numFmtId="0" fontId="23" fillId="7" borderId="6" xfId="4" applyFill="1" applyBorder="1"/>
    <xf numFmtId="0" fontId="21" fillId="8" borderId="6" xfId="8" applyFill="1" applyBorder="1" applyAlignment="1">
      <alignment wrapText="1"/>
    </xf>
    <xf numFmtId="0" fontId="20" fillId="8" borderId="6" xfId="8" applyFont="1" applyFill="1" applyBorder="1" applyAlignment="1">
      <alignment wrapText="1"/>
    </xf>
    <xf numFmtId="0" fontId="21" fillId="8" borderId="53" xfId="8" applyFill="1" applyBorder="1"/>
    <xf numFmtId="0" fontId="21" fillId="8" borderId="6" xfId="8" applyFill="1" applyBorder="1"/>
    <xf numFmtId="0" fontId="18" fillId="8" borderId="6" xfId="8" applyFont="1" applyFill="1" applyBorder="1"/>
    <xf numFmtId="0" fontId="17" fillId="7" borderId="6" xfId="4" applyFont="1" applyFill="1" applyBorder="1" applyAlignment="1">
      <alignment wrapText="1"/>
    </xf>
    <xf numFmtId="0" fontId="31" fillId="9" borderId="0" xfId="0" applyFont="1" applyFill="1" applyAlignment="1">
      <alignment vertical="top" wrapText="1"/>
    </xf>
    <xf numFmtId="0" fontId="31" fillId="9" borderId="0" xfId="0" applyFont="1" applyFill="1" applyAlignment="1">
      <alignment wrapText="1"/>
    </xf>
    <xf numFmtId="0" fontId="0" fillId="9" borderId="0" xfId="0" applyFill="1"/>
    <xf numFmtId="0" fontId="42" fillId="9" borderId="54" xfId="5" applyFont="1" applyFill="1" applyAlignment="1">
      <alignment vertical="top" wrapText="1"/>
    </xf>
    <xf numFmtId="0" fontId="42" fillId="9" borderId="54" xfId="5" applyFont="1" applyFill="1"/>
    <xf numFmtId="0" fontId="40" fillId="9" borderId="55" xfId="6" applyFont="1" applyFill="1" applyAlignment="1">
      <alignment wrapText="1"/>
    </xf>
    <xf numFmtId="0" fontId="31"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24" fillId="9" borderId="0" xfId="0" applyFont="1" applyFill="1" applyAlignment="1">
      <alignment horizontal="centerContinuous"/>
    </xf>
    <xf numFmtId="0" fontId="24" fillId="9" borderId="0" xfId="0" applyFont="1" applyFill="1" applyAlignment="1">
      <alignment horizontal="right"/>
    </xf>
    <xf numFmtId="0" fontId="24" fillId="9" borderId="0" xfId="0" applyFont="1" applyFill="1" applyAlignment="1">
      <alignment horizontal="left"/>
    </xf>
    <xf numFmtId="0" fontId="25" fillId="9" borderId="0" xfId="0" applyFont="1" applyFill="1" applyAlignment="1">
      <alignment horizontal="right"/>
    </xf>
    <xf numFmtId="0" fontId="31" fillId="9" borderId="0" xfId="0" applyFont="1" applyFill="1" applyAlignment="1">
      <alignment horizontal="center" wrapText="1"/>
    </xf>
    <xf numFmtId="0" fontId="0" fillId="9" borderId="0" xfId="0" applyFill="1" applyAlignment="1">
      <alignment horizontal="center"/>
    </xf>
    <xf numFmtId="0" fontId="24" fillId="9" borderId="1" xfId="0" applyFont="1" applyFill="1" applyBorder="1"/>
    <xf numFmtId="0" fontId="0" fillId="9" borderId="1" xfId="0" applyFill="1" applyBorder="1"/>
    <xf numFmtId="166" fontId="24" fillId="9" borderId="1" xfId="0" applyNumberFormat="1" applyFont="1" applyFill="1" applyBorder="1" applyAlignment="1">
      <alignment horizontal="center"/>
    </xf>
    <xf numFmtId="1" fontId="25" fillId="9" borderId="1" xfId="0" applyNumberFormat="1" applyFont="1" applyFill="1" applyBorder="1" applyAlignment="1">
      <alignment horizontal="center"/>
    </xf>
    <xf numFmtId="166" fontId="25" fillId="9" borderId="1" xfId="0" applyNumberFormat="1" applyFont="1" applyFill="1" applyBorder="1" applyAlignment="1">
      <alignment horizontal="center"/>
    </xf>
    <xf numFmtId="0" fontId="24" fillId="9" borderId="0" xfId="0" applyFont="1" applyFill="1"/>
    <xf numFmtId="2" fontId="24" fillId="9" borderId="0" xfId="0" applyNumberFormat="1" applyFont="1" applyFill="1" applyAlignment="1">
      <alignment horizontal="center"/>
    </xf>
    <xf numFmtId="1" fontId="25" fillId="9" borderId="0" xfId="0" applyNumberFormat="1" applyFont="1" applyFill="1" applyAlignment="1">
      <alignment horizontal="center"/>
    </xf>
    <xf numFmtId="2" fontId="25" fillId="9" borderId="0" xfId="0" applyNumberFormat="1" applyFont="1" applyFill="1" applyAlignment="1">
      <alignment horizontal="center"/>
    </xf>
    <xf numFmtId="0" fontId="25" fillId="9" borderId="0" xfId="0" applyFont="1" applyFill="1"/>
    <xf numFmtId="0" fontId="0" fillId="9" borderId="46" xfId="0" applyFill="1" applyBorder="1"/>
    <xf numFmtId="0" fontId="0" fillId="9" borderId="24" xfId="0" applyFill="1" applyBorder="1"/>
    <xf numFmtId="2" fontId="24" fillId="9" borderId="50" xfId="0" applyNumberFormat="1" applyFont="1" applyFill="1" applyBorder="1" applyAlignment="1">
      <alignment horizontal="center"/>
    </xf>
    <xf numFmtId="0" fontId="0" fillId="9" borderId="51" xfId="0" applyFill="1" applyBorder="1"/>
    <xf numFmtId="0" fontId="31" fillId="9" borderId="16" xfId="0" applyFont="1" applyFill="1" applyBorder="1"/>
    <xf numFmtId="0" fontId="0" fillId="9" borderId="52" xfId="0" applyFill="1" applyBorder="1"/>
    <xf numFmtId="0" fontId="16" fillId="8" borderId="6" xfId="8" applyFont="1" applyFill="1" applyBorder="1" applyAlignment="1">
      <alignment wrapText="1"/>
    </xf>
    <xf numFmtId="0" fontId="41" fillId="7" borderId="6" xfId="4" applyFont="1" applyFill="1" applyBorder="1" applyAlignment="1">
      <alignment wrapText="1"/>
    </xf>
    <xf numFmtId="0" fontId="41" fillId="8" borderId="6" xfId="8" applyFont="1" applyFill="1" applyBorder="1" applyAlignment="1">
      <alignment wrapText="1"/>
    </xf>
    <xf numFmtId="0" fontId="15" fillId="9" borderId="0" xfId="3" applyFont="1" applyFill="1" applyAlignment="1">
      <alignment wrapText="1"/>
    </xf>
    <xf numFmtId="0" fontId="31" fillId="9" borderId="0" xfId="0" applyFont="1" applyFill="1" applyAlignment="1">
      <alignment horizontal="center"/>
    </xf>
    <xf numFmtId="0" fontId="14" fillId="9" borderId="0" xfId="3" applyFont="1" applyFill="1"/>
    <xf numFmtId="165" fontId="31" fillId="9" borderId="0" xfId="0" applyNumberFormat="1" applyFont="1" applyFill="1" applyAlignment="1">
      <alignment vertical="top" wrapText="1"/>
    </xf>
    <xf numFmtId="166" fontId="31" fillId="9" borderId="0" xfId="0" applyNumberFormat="1" applyFont="1" applyFill="1" applyAlignment="1">
      <alignment horizontal="center"/>
    </xf>
    <xf numFmtId="0" fontId="0" fillId="9" borderId="0" xfId="0" applyFill="1" applyAlignment="1">
      <alignment vertical="center"/>
    </xf>
    <xf numFmtId="2" fontId="0" fillId="9" borderId="0" xfId="0" applyNumberFormat="1" applyFill="1" applyAlignment="1">
      <alignment horizontal="center"/>
    </xf>
    <xf numFmtId="166" fontId="0" fillId="9" borderId="0" xfId="0" applyNumberFormat="1" applyFill="1" applyAlignment="1">
      <alignment horizontal="center"/>
    </xf>
    <xf numFmtId="165" fontId="0" fillId="9" borderId="0" xfId="0" applyNumberFormat="1" applyFill="1" applyAlignment="1">
      <alignment horizontal="center"/>
    </xf>
    <xf numFmtId="165" fontId="25" fillId="7" borderId="38" xfId="0" applyNumberFormat="1" applyFont="1" applyFill="1" applyBorder="1"/>
    <xf numFmtId="165" fontId="25" fillId="7" borderId="5" xfId="0" applyNumberFormat="1" applyFont="1" applyFill="1" applyBorder="1"/>
    <xf numFmtId="1" fontId="25" fillId="7" borderId="5" xfId="0" applyNumberFormat="1" applyFont="1" applyFill="1" applyBorder="1" applyAlignment="1">
      <alignment horizontal="center"/>
    </xf>
    <xf numFmtId="0" fontId="24" fillId="7" borderId="38" xfId="0" applyFont="1" applyFill="1" applyBorder="1"/>
    <xf numFmtId="0" fontId="25" fillId="7" borderId="5" xfId="0" applyFont="1" applyFill="1" applyBorder="1"/>
    <xf numFmtId="0" fontId="13" fillId="9" borderId="0" xfId="3" applyFont="1" applyFill="1"/>
    <xf numFmtId="1" fontId="21" fillId="8" borderId="53" xfId="8" applyNumberFormat="1" applyFill="1" applyBorder="1"/>
    <xf numFmtId="1" fontId="21" fillId="8" borderId="6" xfId="8" applyNumberFormat="1" applyFill="1" applyBorder="1"/>
    <xf numFmtId="165" fontId="0" fillId="7" borderId="5" xfId="0" applyNumberFormat="1" applyFill="1" applyBorder="1"/>
    <xf numFmtId="165" fontId="0" fillId="7" borderId="23" xfId="0" applyNumberFormat="1" applyFill="1" applyBorder="1"/>
    <xf numFmtId="0" fontId="31" fillId="9" borderId="0" xfId="0" applyFont="1" applyFill="1" applyAlignment="1">
      <alignment horizontal="centerContinuous" wrapText="1"/>
    </xf>
    <xf numFmtId="0" fontId="0" fillId="7" borderId="38" xfId="0" applyFill="1" applyBorder="1" applyAlignment="1">
      <alignment horizontal="center"/>
    </xf>
    <xf numFmtId="1" fontId="24" fillId="7" borderId="6" xfId="0" applyNumberFormat="1" applyFont="1" applyFill="1" applyBorder="1" applyAlignment="1">
      <alignment horizontal="center"/>
    </xf>
    <xf numFmtId="165" fontId="25" fillId="9" borderId="1" xfId="0" applyNumberFormat="1" applyFont="1" applyFill="1" applyBorder="1" applyAlignment="1">
      <alignment horizontal="center"/>
    </xf>
    <xf numFmtId="0" fontId="0" fillId="9" borderId="6" xfId="0" applyFill="1" applyBorder="1" applyAlignment="1">
      <alignment horizontal="center"/>
    </xf>
    <xf numFmtId="0" fontId="12" fillId="9" borderId="0" xfId="3" applyFont="1" applyFill="1" applyAlignment="1">
      <alignment wrapText="1"/>
    </xf>
    <xf numFmtId="165" fontId="31" fillId="7" borderId="5" xfId="0" applyNumberFormat="1" applyFont="1" applyFill="1" applyBorder="1" applyAlignment="1">
      <alignment vertical="center" wrapText="1"/>
    </xf>
    <xf numFmtId="165" fontId="31" fillId="7" borderId="23" xfId="0" applyNumberFormat="1" applyFont="1" applyFill="1" applyBorder="1" applyAlignment="1">
      <alignment vertical="center" wrapText="1"/>
    </xf>
    <xf numFmtId="165" fontId="0" fillId="7" borderId="38" xfId="0" applyNumberFormat="1" applyFill="1" applyBorder="1"/>
    <xf numFmtId="165" fontId="31" fillId="7" borderId="5" xfId="0" applyNumberFormat="1" applyFont="1" applyFill="1" applyBorder="1"/>
    <xf numFmtId="1" fontId="25" fillId="7" borderId="23" xfId="0" applyNumberFormat="1" applyFont="1" applyFill="1" applyBorder="1" applyAlignment="1">
      <alignment horizontal="center"/>
    </xf>
    <xf numFmtId="2" fontId="0" fillId="7" borderId="6" xfId="0" applyNumberFormat="1" applyFill="1" applyBorder="1" applyAlignment="1">
      <alignment horizontal="center"/>
    </xf>
    <xf numFmtId="1" fontId="24" fillId="7" borderId="0" xfId="0" applyNumberFormat="1" applyFont="1" applyFill="1" applyAlignment="1">
      <alignment horizontal="center"/>
    </xf>
    <xf numFmtId="10" fontId="21" fillId="8" borderId="53" xfId="8" applyNumberFormat="1" applyFill="1" applyBorder="1"/>
    <xf numFmtId="10" fontId="21" fillId="8" borderId="6" xfId="8" applyNumberFormat="1" applyFill="1" applyBorder="1"/>
    <xf numFmtId="10" fontId="20" fillId="8" borderId="6" xfId="8" applyNumberFormat="1" applyFont="1" applyFill="1" applyBorder="1"/>
    <xf numFmtId="0" fontId="54" fillId="9" borderId="0" xfId="3" applyFont="1" applyFill="1"/>
    <xf numFmtId="0" fontId="55" fillId="9" borderId="0" xfId="3" applyFont="1" applyFill="1"/>
    <xf numFmtId="0" fontId="11" fillId="9" borderId="0" xfId="3" applyFont="1" applyFill="1" applyAlignment="1">
      <alignment wrapText="1"/>
    </xf>
    <xf numFmtId="10" fontId="11" fillId="8" borderId="6" xfId="8" applyNumberFormat="1" applyFont="1" applyFill="1" applyBorder="1"/>
    <xf numFmtId="2" fontId="54" fillId="9" borderId="0" xfId="3" applyNumberFormat="1" applyFont="1" applyFill="1"/>
    <xf numFmtId="2" fontId="23" fillId="9" borderId="0" xfId="3" applyNumberFormat="1" applyFill="1"/>
    <xf numFmtId="2" fontId="38" fillId="9" borderId="0" xfId="3" applyNumberFormat="1" applyFont="1" applyFill="1" applyAlignment="1">
      <alignment wrapText="1"/>
    </xf>
    <xf numFmtId="2" fontId="11" fillId="9" borderId="0" xfId="3" applyNumberFormat="1" applyFont="1" applyFill="1" applyAlignment="1">
      <alignment wrapText="1"/>
    </xf>
    <xf numFmtId="2" fontId="21" fillId="8" borderId="53" xfId="8" applyNumberFormat="1" applyFill="1" applyBorder="1"/>
    <xf numFmtId="2" fontId="21" fillId="8" borderId="6" xfId="8" applyNumberFormat="1" applyFill="1" applyBorder="1"/>
    <xf numFmtId="2" fontId="0" fillId="0" borderId="0" xfId="0" applyNumberFormat="1"/>
    <xf numFmtId="0" fontId="56" fillId="0" borderId="0" xfId="0" applyFont="1"/>
    <xf numFmtId="0" fontId="56" fillId="0" borderId="0" xfId="0" applyFont="1" applyAlignment="1">
      <alignment horizontal="right"/>
    </xf>
    <xf numFmtId="0" fontId="56" fillId="0" borderId="0" xfId="0" applyFont="1" applyAlignment="1">
      <alignment horizontal="center" wrapText="1"/>
    </xf>
    <xf numFmtId="0" fontId="57" fillId="0" borderId="0" xfId="0" applyFont="1"/>
    <xf numFmtId="0" fontId="57" fillId="0" borderId="0" xfId="0" applyFont="1" applyAlignment="1">
      <alignment horizontal="left"/>
    </xf>
    <xf numFmtId="0" fontId="42" fillId="9" borderId="54" xfId="5" applyFont="1" applyFill="1" applyAlignment="1">
      <alignment horizontal="left"/>
    </xf>
    <xf numFmtId="0" fontId="10" fillId="9" borderId="0" xfId="3" applyFont="1" applyFill="1" applyAlignment="1">
      <alignment wrapText="1"/>
    </xf>
    <xf numFmtId="0" fontId="58" fillId="0" borderId="0" xfId="0" applyFont="1"/>
    <xf numFmtId="0" fontId="59" fillId="0" borderId="0" xfId="0" applyFont="1"/>
    <xf numFmtId="1" fontId="60" fillId="0" borderId="0" xfId="0" applyNumberFormat="1" applyFont="1" applyAlignment="1">
      <alignment horizontal="left"/>
    </xf>
    <xf numFmtId="0" fontId="61" fillId="0" borderId="0" xfId="0" applyFont="1"/>
    <xf numFmtId="0" fontId="62" fillId="0" borderId="29" xfId="10" applyFont="1" applyBorder="1" applyAlignment="1" applyProtection="1"/>
    <xf numFmtId="0" fontId="63" fillId="0" borderId="63" xfId="0" applyFont="1" applyBorder="1"/>
    <xf numFmtId="0" fontId="63" fillId="0" borderId="64" xfId="0" applyFont="1" applyBorder="1"/>
    <xf numFmtId="0" fontId="64" fillId="0" borderId="61" xfId="0" applyFont="1" applyBorder="1" applyAlignment="1">
      <alignment horizontal="right" textRotation="90" wrapText="1"/>
    </xf>
    <xf numFmtId="0" fontId="64" fillId="0" borderId="3" xfId="0" applyFont="1" applyBorder="1" applyAlignment="1">
      <alignment horizontal="right" textRotation="90" wrapText="1"/>
    </xf>
    <xf numFmtId="0" fontId="64" fillId="0" borderId="40" xfId="0" applyFont="1" applyBorder="1" applyAlignment="1">
      <alignment horizontal="right" textRotation="90" wrapText="1"/>
    </xf>
    <xf numFmtId="0" fontId="64" fillId="0" borderId="61" xfId="0" applyFont="1" applyBorder="1" applyAlignment="1">
      <alignment horizontal="right" textRotation="90"/>
    </xf>
    <xf numFmtId="0" fontId="56" fillId="0" borderId="65" xfId="0" applyFont="1" applyBorder="1" applyAlignment="1">
      <alignment horizontal="center" wrapText="1"/>
    </xf>
    <xf numFmtId="0" fontId="62" fillId="0" borderId="7" xfId="0" applyFont="1" applyBorder="1"/>
    <xf numFmtId="0" fontId="63" fillId="0" borderId="7" xfId="0" applyFont="1" applyBorder="1"/>
    <xf numFmtId="0" fontId="56" fillId="0" borderId="8" xfId="0" applyFont="1" applyBorder="1" applyAlignment="1">
      <alignment horizontal="right"/>
    </xf>
    <xf numFmtId="0" fontId="56" fillId="0" borderId="9" xfId="0" applyFont="1" applyBorder="1" applyAlignment="1">
      <alignment horizontal="right"/>
    </xf>
    <xf numFmtId="0" fontId="56" fillId="0" borderId="45" xfId="0" applyFont="1" applyBorder="1" applyAlignment="1">
      <alignment horizontal="center" wrapText="1"/>
    </xf>
    <xf numFmtId="0" fontId="62" fillId="0" borderId="66" xfId="0" applyFont="1" applyBorder="1"/>
    <xf numFmtId="0" fontId="62" fillId="0" borderId="60" xfId="0" applyFont="1" applyBorder="1"/>
    <xf numFmtId="0" fontId="62" fillId="0" borderId="4" xfId="0" applyFont="1" applyBorder="1" applyAlignment="1">
      <alignment horizontal="right"/>
    </xf>
    <xf numFmtId="0" fontId="62" fillId="0" borderId="13" xfId="0" applyFont="1" applyBorder="1" applyAlignment="1">
      <alignment horizontal="right"/>
    </xf>
    <xf numFmtId="0" fontId="62" fillId="0" borderId="11" xfId="0" applyFont="1" applyBorder="1" applyAlignment="1">
      <alignment horizontal="right"/>
    </xf>
    <xf numFmtId="0" fontId="62" fillId="0" borderId="12" xfId="0" applyFont="1" applyBorder="1" applyAlignment="1">
      <alignment horizontal="right"/>
    </xf>
    <xf numFmtId="0" fontId="62" fillId="0" borderId="51" xfId="0" applyFont="1" applyBorder="1" applyAlignment="1">
      <alignment horizontal="right"/>
    </xf>
    <xf numFmtId="0" fontId="62" fillId="0" borderId="25" xfId="0" applyFont="1" applyBorder="1"/>
    <xf numFmtId="0" fontId="62" fillId="0" borderId="59" xfId="0" applyFont="1" applyBorder="1"/>
    <xf numFmtId="0" fontId="62" fillId="0" borderId="6" xfId="0" applyFont="1" applyBorder="1" applyAlignment="1">
      <alignment horizontal="right"/>
    </xf>
    <xf numFmtId="0" fontId="62" fillId="0" borderId="38" xfId="0" applyFont="1" applyBorder="1" applyAlignment="1">
      <alignment horizontal="right"/>
    </xf>
    <xf numFmtId="0" fontId="62" fillId="0" borderId="14" xfId="0" applyFont="1" applyBorder="1" applyAlignment="1">
      <alignment horizontal="right"/>
    </xf>
    <xf numFmtId="0" fontId="62" fillId="0" borderId="15" xfId="0" applyFont="1" applyBorder="1" applyAlignment="1">
      <alignment horizontal="right"/>
    </xf>
    <xf numFmtId="0" fontId="62" fillId="0" borderId="23" xfId="0" applyFont="1" applyBorder="1" applyAlignment="1">
      <alignment horizontal="right"/>
    </xf>
    <xf numFmtId="0" fontId="56" fillId="0" borderId="0" xfId="10" quotePrefix="1" applyFont="1" applyAlignment="1" applyProtection="1">
      <alignment horizontal="center" wrapText="1"/>
    </xf>
    <xf numFmtId="0" fontId="62" fillId="0" borderId="25" xfId="0" applyFont="1" applyBorder="1" applyAlignment="1">
      <alignment horizontal="right"/>
    </xf>
    <xf numFmtId="0" fontId="62" fillId="0" borderId="25" xfId="0" applyFont="1" applyBorder="1" applyAlignment="1">
      <alignment horizontal="right" vertical="center"/>
    </xf>
    <xf numFmtId="0" fontId="62" fillId="0" borderId="59" xfId="0" applyFont="1" applyBorder="1" applyAlignment="1">
      <alignment vertical="center" wrapText="1"/>
    </xf>
    <xf numFmtId="0" fontId="62" fillId="0" borderId="49" xfId="0" applyFont="1" applyBorder="1"/>
    <xf numFmtId="0" fontId="62" fillId="0" borderId="58" xfId="0" applyFont="1" applyBorder="1"/>
    <xf numFmtId="0" fontId="62" fillId="0" borderId="42" xfId="0" applyFont="1" applyBorder="1" applyAlignment="1">
      <alignment horizontal="right"/>
    </xf>
    <xf numFmtId="0" fontId="62" fillId="0" borderId="34" xfId="0" applyFont="1" applyBorder="1" applyAlignment="1">
      <alignment horizontal="right"/>
    </xf>
    <xf numFmtId="0" fontId="62" fillId="0" borderId="39" xfId="0" applyFont="1" applyBorder="1" applyAlignment="1">
      <alignment horizontal="right"/>
    </xf>
    <xf numFmtId="0" fontId="62" fillId="0" borderId="33" xfId="0" applyFont="1" applyBorder="1" applyAlignment="1">
      <alignment horizontal="right"/>
    </xf>
    <xf numFmtId="0" fontId="62" fillId="0" borderId="35" xfId="0" applyFont="1" applyBorder="1" applyAlignment="1">
      <alignment horizontal="right"/>
    </xf>
    <xf numFmtId="0" fontId="57" fillId="0" borderId="30" xfId="0" applyFont="1" applyBorder="1"/>
    <xf numFmtId="0" fontId="62" fillId="0" borderId="59" xfId="0" applyFont="1" applyBorder="1" applyAlignment="1">
      <alignment horizontal="right"/>
    </xf>
    <xf numFmtId="0" fontId="62" fillId="0" borderId="14" xfId="0" applyFont="1" applyBorder="1"/>
    <xf numFmtId="0" fontId="56" fillId="0" borderId="26" xfId="0" applyFont="1" applyBorder="1" applyAlignment="1">
      <alignment horizontal="center" wrapText="1"/>
    </xf>
    <xf numFmtId="0" fontId="57" fillId="0" borderId="26" xfId="0" applyFont="1" applyBorder="1" applyAlignment="1">
      <alignment horizontal="center" wrapText="1"/>
    </xf>
    <xf numFmtId="0" fontId="62" fillId="0" borderId="45" xfId="0" applyFont="1" applyBorder="1" applyAlignment="1">
      <alignment horizontal="right"/>
    </xf>
    <xf numFmtId="0" fontId="62" fillId="0" borderId="59" xfId="0" applyFont="1" applyBorder="1" applyAlignment="1">
      <alignment horizontal="right" vertical="center"/>
    </xf>
    <xf numFmtId="0" fontId="56" fillId="0" borderId="23" xfId="0" applyFont="1" applyBorder="1" applyAlignment="1">
      <alignment horizontal="center" wrapText="1"/>
    </xf>
    <xf numFmtId="0" fontId="62" fillId="0" borderId="23" xfId="2" applyFont="1" applyBorder="1" applyAlignment="1" applyProtection="1">
      <alignment horizontal="right" wrapText="1"/>
      <protection locked="0"/>
    </xf>
    <xf numFmtId="0" fontId="62" fillId="0" borderId="6" xfId="2" applyFont="1" applyBorder="1" applyAlignment="1" applyProtection="1">
      <alignment horizontal="right"/>
      <protection locked="0"/>
    </xf>
    <xf numFmtId="0" fontId="62" fillId="0" borderId="38" xfId="2" applyFont="1" applyBorder="1" applyAlignment="1">
      <alignment horizontal="right"/>
    </xf>
    <xf numFmtId="0" fontId="62" fillId="0" borderId="14" xfId="2" applyFont="1" applyBorder="1" applyAlignment="1" applyProtection="1">
      <alignment horizontal="right"/>
      <protection locked="0"/>
    </xf>
    <xf numFmtId="0" fontId="62" fillId="0" borderId="6" xfId="2" applyFont="1" applyBorder="1" applyAlignment="1" applyProtection="1">
      <alignment horizontal="right" wrapText="1"/>
      <protection locked="0"/>
    </xf>
    <xf numFmtId="0" fontId="62" fillId="0" borderId="15" xfId="2" applyFont="1" applyBorder="1" applyAlignment="1" applyProtection="1">
      <alignment horizontal="right" wrapText="1"/>
      <protection locked="0"/>
    </xf>
    <xf numFmtId="0" fontId="66" fillId="0" borderId="59" xfId="0" applyFont="1" applyBorder="1" applyAlignment="1">
      <alignment horizontal="right"/>
    </xf>
    <xf numFmtId="0" fontId="66" fillId="0" borderId="14" xfId="0" applyFont="1" applyBorder="1"/>
    <xf numFmtId="0" fontId="66" fillId="0" borderId="14" xfId="0" applyFont="1" applyBorder="1" applyAlignment="1">
      <alignment horizontal="right"/>
    </xf>
    <xf numFmtId="0" fontId="66" fillId="0" borderId="6" xfId="0" applyFont="1" applyBorder="1" applyAlignment="1">
      <alignment horizontal="right"/>
    </xf>
    <xf numFmtId="0" fontId="66" fillId="0" borderId="15" xfId="0" applyFont="1" applyBorder="1" applyAlignment="1">
      <alignment horizontal="right"/>
    </xf>
    <xf numFmtId="0" fontId="66" fillId="0" borderId="23" xfId="0" applyFont="1" applyBorder="1" applyAlignment="1">
      <alignment horizontal="right"/>
    </xf>
    <xf numFmtId="0" fontId="66" fillId="0" borderId="11" xfId="0" applyFont="1" applyBorder="1"/>
    <xf numFmtId="0" fontId="66" fillId="0" borderId="11" xfId="0" applyFont="1" applyBorder="1" applyAlignment="1">
      <alignment horizontal="right"/>
    </xf>
    <xf numFmtId="0" fontId="66" fillId="0" borderId="4" xfId="0" applyFont="1" applyBorder="1" applyAlignment="1">
      <alignment horizontal="right"/>
    </xf>
    <xf numFmtId="0" fontId="66" fillId="0" borderId="12" xfId="0" applyFont="1" applyBorder="1" applyAlignment="1">
      <alignment horizontal="right"/>
    </xf>
    <xf numFmtId="0" fontId="66" fillId="0" borderId="18" xfId="0" applyFont="1" applyBorder="1" applyAlignment="1">
      <alignment horizontal="right"/>
    </xf>
    <xf numFmtId="0" fontId="66" fillId="0" borderId="61" xfId="0" applyFont="1" applyBorder="1" applyAlignment="1">
      <alignment horizontal="right"/>
    </xf>
    <xf numFmtId="0" fontId="66" fillId="0" borderId="3" xfId="0" applyFont="1" applyBorder="1" applyAlignment="1">
      <alignment horizontal="right"/>
    </xf>
    <xf numFmtId="0" fontId="66" fillId="0" borderId="40" xfId="0" applyFont="1" applyBorder="1" applyAlignment="1">
      <alignment horizontal="right"/>
    </xf>
    <xf numFmtId="0" fontId="57" fillId="0" borderId="27" xfId="0" applyFont="1" applyBorder="1" applyAlignment="1">
      <alignment horizontal="center" wrapText="1"/>
    </xf>
    <xf numFmtId="0" fontId="66" fillId="0" borderId="59" xfId="0" applyFont="1" applyBorder="1" applyAlignment="1">
      <alignment horizontal="right" vertical="top" wrapText="1"/>
    </xf>
    <xf numFmtId="0" fontId="56" fillId="0" borderId="67" xfId="0" applyFont="1" applyBorder="1" applyAlignment="1">
      <alignment horizontal="center" wrapText="1"/>
    </xf>
    <xf numFmtId="0" fontId="66" fillId="0" borderId="58" xfId="0" applyFont="1" applyBorder="1" applyAlignment="1">
      <alignment horizontal="right"/>
    </xf>
    <xf numFmtId="0" fontId="66" fillId="0" borderId="58" xfId="0" applyFont="1" applyBorder="1"/>
    <xf numFmtId="0" fontId="66" fillId="0" borderId="42" xfId="0" applyFont="1" applyBorder="1" applyAlignment="1">
      <alignment horizontal="right"/>
    </xf>
    <xf numFmtId="0" fontId="66" fillId="0" borderId="34" xfId="0" applyFont="1" applyBorder="1" applyAlignment="1">
      <alignment horizontal="right"/>
    </xf>
    <xf numFmtId="0" fontId="66" fillId="0" borderId="39" xfId="0" applyFont="1" applyBorder="1" applyAlignment="1">
      <alignment horizontal="right"/>
    </xf>
    <xf numFmtId="0" fontId="66" fillId="0" borderId="33" xfId="0" applyFont="1" applyBorder="1" applyAlignment="1">
      <alignment horizontal="right"/>
    </xf>
    <xf numFmtId="0" fontId="66" fillId="0" borderId="35" xfId="0" applyFont="1" applyBorder="1" applyAlignment="1">
      <alignment horizontal="right"/>
    </xf>
    <xf numFmtId="0" fontId="68" fillId="0" borderId="0" xfId="0" applyFont="1"/>
    <xf numFmtId="0" fontId="62" fillId="0" borderId="0" xfId="0" applyFont="1"/>
    <xf numFmtId="0" fontId="62" fillId="0" borderId="0" xfId="0" applyFont="1" applyAlignment="1">
      <alignment horizontal="right"/>
    </xf>
    <xf numFmtId="0" fontId="56" fillId="0" borderId="37" xfId="0" applyFont="1" applyBorder="1" applyAlignment="1">
      <alignment horizontal="right"/>
    </xf>
    <xf numFmtId="0" fontId="56" fillId="0" borderId="65" xfId="0" applyFont="1" applyBorder="1" applyAlignment="1">
      <alignment horizontal="right"/>
    </xf>
    <xf numFmtId="0" fontId="62" fillId="0" borderId="68" xfId="0" applyFont="1" applyBorder="1"/>
    <xf numFmtId="0" fontId="62" fillId="0" borderId="19" xfId="0" applyFont="1" applyBorder="1"/>
    <xf numFmtId="0" fontId="62" fillId="0" borderId="19" xfId="0" applyFont="1" applyBorder="1" applyAlignment="1">
      <alignment horizontal="right"/>
    </xf>
    <xf numFmtId="0" fontId="62" fillId="0" borderId="20" xfId="0" applyFont="1" applyBorder="1" applyAlignment="1">
      <alignment horizontal="right"/>
    </xf>
    <xf numFmtId="0" fontId="62" fillId="0" borderId="69" xfId="0" applyFont="1" applyBorder="1" applyAlignment="1">
      <alignment horizontal="right"/>
    </xf>
    <xf numFmtId="0" fontId="62" fillId="0" borderId="70" xfId="0" applyFont="1" applyBorder="1" applyAlignment="1">
      <alignment horizontal="right"/>
    </xf>
    <xf numFmtId="0" fontId="62" fillId="0" borderId="43" xfId="0" applyFont="1" applyBorder="1" applyAlignment="1">
      <alignment horizontal="right"/>
    </xf>
    <xf numFmtId="0" fontId="62" fillId="0" borderId="71" xfId="0" applyFont="1" applyBorder="1" applyAlignment="1">
      <alignment horizontal="right"/>
    </xf>
    <xf numFmtId="0" fontId="62" fillId="0" borderId="21" xfId="0" applyFont="1" applyBorder="1" applyAlignment="1">
      <alignment horizontal="right"/>
    </xf>
    <xf numFmtId="0" fontId="62" fillId="0" borderId="17" xfId="0" applyFont="1" applyBorder="1"/>
    <xf numFmtId="0" fontId="62" fillId="0" borderId="17" xfId="0" applyFont="1" applyBorder="1" applyAlignment="1">
      <alignment horizontal="right"/>
    </xf>
    <xf numFmtId="0" fontId="62" fillId="0" borderId="2" xfId="0" applyFont="1" applyBorder="1" applyAlignment="1">
      <alignment horizontal="right"/>
    </xf>
    <xf numFmtId="0" fontId="62" fillId="0" borderId="18" xfId="0" applyFont="1" applyBorder="1" applyAlignment="1">
      <alignment horizontal="right"/>
    </xf>
    <xf numFmtId="0" fontId="62" fillId="0" borderId="24" xfId="0" applyFont="1" applyBorder="1" applyAlignment="1">
      <alignment horizontal="right"/>
    </xf>
    <xf numFmtId="0" fontId="62" fillId="0" borderId="16" xfId="0" applyFont="1" applyBorder="1" applyAlignment="1">
      <alignment horizontal="right"/>
    </xf>
    <xf numFmtId="0" fontId="62" fillId="0" borderId="14" xfId="0" applyFont="1" applyBorder="1" applyAlignment="1">
      <alignment horizontal="left"/>
    </xf>
    <xf numFmtId="0" fontId="62" fillId="0" borderId="60" xfId="0" applyFont="1" applyBorder="1" applyAlignment="1">
      <alignment horizontal="left"/>
    </xf>
    <xf numFmtId="0" fontId="62" fillId="0" borderId="59" xfId="0" applyFont="1" applyBorder="1" applyAlignment="1">
      <alignment horizontal="left"/>
    </xf>
    <xf numFmtId="0" fontId="62" fillId="0" borderId="72" xfId="0" applyFont="1" applyBorder="1"/>
    <xf numFmtId="0" fontId="62" fillId="0" borderId="58" xfId="0" applyFont="1" applyBorder="1" applyAlignment="1">
      <alignment horizontal="left"/>
    </xf>
    <xf numFmtId="0" fontId="62" fillId="0" borderId="48" xfId="0" applyFont="1" applyBorder="1"/>
    <xf numFmtId="0" fontId="62" fillId="0" borderId="11" xfId="0" applyFont="1" applyBorder="1"/>
    <xf numFmtId="0" fontId="62" fillId="0" borderId="28" xfId="0" applyFont="1" applyBorder="1"/>
    <xf numFmtId="0" fontId="56" fillId="0" borderId="0" xfId="2" applyFont="1" applyAlignment="1" applyProtection="1">
      <alignment horizontal="right" wrapText="1"/>
      <protection locked="0"/>
    </xf>
    <xf numFmtId="0" fontId="56" fillId="0" borderId="0" xfId="2" applyFont="1" applyAlignment="1" applyProtection="1">
      <alignment horizontal="right"/>
      <protection locked="0"/>
    </xf>
    <xf numFmtId="0" fontId="56" fillId="0" borderId="0" xfId="2" applyFont="1" applyAlignment="1">
      <alignment horizontal="right"/>
    </xf>
    <xf numFmtId="0" fontId="62" fillId="0" borderId="64" xfId="0" applyFont="1" applyBorder="1"/>
    <xf numFmtId="0" fontId="62" fillId="0" borderId="26" xfId="0" applyFont="1" applyBorder="1" applyAlignment="1">
      <alignment horizontal="right"/>
    </xf>
    <xf numFmtId="0" fontId="56" fillId="0" borderId="26" xfId="10" applyFont="1" applyBorder="1" applyAlignment="1" applyProtection="1">
      <alignment horizontal="center" wrapText="1"/>
    </xf>
    <xf numFmtId="0" fontId="62" fillId="0" borderId="5" xfId="0" applyFont="1" applyBorder="1" applyAlignment="1">
      <alignment horizontal="right"/>
    </xf>
    <xf numFmtId="0" fontId="62" fillId="0" borderId="14" xfId="2" applyFont="1" applyBorder="1" applyAlignment="1" applyProtection="1">
      <alignment horizontal="right" wrapText="1"/>
      <protection locked="0"/>
    </xf>
    <xf numFmtId="0" fontId="62" fillId="0" borderId="15" xfId="2" applyFont="1" applyBorder="1" applyAlignment="1">
      <alignment horizontal="right"/>
    </xf>
    <xf numFmtId="0" fontId="62" fillId="0" borderId="5" xfId="2" applyFont="1" applyBorder="1" applyAlignment="1">
      <alignment horizontal="right"/>
    </xf>
    <xf numFmtId="0" fontId="62" fillId="0" borderId="33" xfId="0" applyFont="1" applyBorder="1"/>
    <xf numFmtId="0" fontId="62" fillId="0" borderId="35" xfId="2" applyFont="1" applyBorder="1" applyAlignment="1">
      <alignment horizontal="right"/>
    </xf>
    <xf numFmtId="0" fontId="62" fillId="0" borderId="73" xfId="0" applyFont="1" applyBorder="1" applyAlignment="1">
      <alignment horizontal="right"/>
    </xf>
    <xf numFmtId="1" fontId="62" fillId="0" borderId="59" xfId="0" applyNumberFormat="1" applyFont="1" applyBorder="1"/>
    <xf numFmtId="0" fontId="62" fillId="0" borderId="25" xfId="10" applyFont="1" applyBorder="1" applyAlignment="1" applyProtection="1"/>
    <xf numFmtId="0" fontId="62" fillId="0" borderId="66" xfId="0" applyFont="1" applyBorder="1" applyAlignment="1">
      <alignment horizontal="right"/>
    </xf>
    <xf numFmtId="0" fontId="62" fillId="0" borderId="67" xfId="0" applyFont="1" applyBorder="1" applyAlignment="1">
      <alignment horizontal="right"/>
    </xf>
    <xf numFmtId="0" fontId="62" fillId="0" borderId="1" xfId="0" applyFont="1" applyBorder="1" applyAlignment="1">
      <alignment horizontal="right"/>
    </xf>
    <xf numFmtId="166" fontId="62" fillId="0" borderId="26" xfId="0" applyNumberFormat="1" applyFont="1" applyBorder="1" applyAlignment="1">
      <alignment horizontal="right"/>
    </xf>
    <xf numFmtId="166" fontId="62" fillId="0" borderId="5" xfId="0" applyNumberFormat="1" applyFont="1" applyBorder="1" applyAlignment="1">
      <alignment horizontal="right"/>
    </xf>
    <xf numFmtId="167" fontId="62" fillId="0" borderId="5" xfId="0" applyNumberFormat="1" applyFont="1" applyBorder="1" applyAlignment="1">
      <alignment horizontal="right"/>
    </xf>
    <xf numFmtId="0" fontId="62" fillId="0" borderId="26" xfId="0" applyFont="1" applyBorder="1" applyAlignment="1">
      <alignment horizontal="center" wrapText="1"/>
    </xf>
    <xf numFmtId="1" fontId="62" fillId="0" borderId="25" xfId="0" applyNumberFormat="1" applyFont="1" applyBorder="1" applyAlignment="1">
      <alignment horizontal="right"/>
    </xf>
    <xf numFmtId="2" fontId="62" fillId="0" borderId="26" xfId="0" applyNumberFormat="1" applyFont="1" applyBorder="1" applyAlignment="1">
      <alignment horizontal="right"/>
    </xf>
    <xf numFmtId="2" fontId="62" fillId="0" borderId="5" xfId="0" applyNumberFormat="1" applyFont="1" applyBorder="1" applyAlignment="1">
      <alignment horizontal="right"/>
    </xf>
    <xf numFmtId="0" fontId="62" fillId="0" borderId="68" xfId="0" applyFont="1" applyBorder="1" applyAlignment="1">
      <alignment vertical="top" wrapText="1"/>
    </xf>
    <xf numFmtId="0" fontId="62" fillId="0" borderId="59" xfId="10" applyFont="1" applyBorder="1" applyAlignment="1" applyProtection="1">
      <alignment horizontal="left"/>
    </xf>
    <xf numFmtId="0" fontId="62" fillId="0" borderId="59" xfId="0" applyFont="1" applyBorder="1" applyAlignment="1">
      <alignment vertical="top" wrapText="1"/>
    </xf>
    <xf numFmtId="0" fontId="62" fillId="0" borderId="59" xfId="0" applyFont="1" applyBorder="1" applyAlignment="1">
      <alignment horizontal="right" vertical="top"/>
    </xf>
    <xf numFmtId="0" fontId="62" fillId="0" borderId="68" xfId="0" applyFont="1" applyBorder="1" applyAlignment="1">
      <alignment horizontal="right"/>
    </xf>
    <xf numFmtId="0" fontId="62" fillId="0" borderId="62" xfId="0" applyFont="1" applyBorder="1"/>
    <xf numFmtId="0" fontId="66" fillId="0" borderId="74" xfId="118" applyFont="1" applyBorder="1" applyAlignment="1">
      <alignment horizontal="right"/>
    </xf>
    <xf numFmtId="0" fontId="66" fillId="0" borderId="32" xfId="118" applyFont="1" applyBorder="1" applyAlignment="1">
      <alignment horizontal="right"/>
    </xf>
    <xf numFmtId="0" fontId="66" fillId="0" borderId="75" xfId="118" applyFont="1" applyBorder="1" applyAlignment="1">
      <alignment horizontal="right"/>
    </xf>
    <xf numFmtId="0" fontId="31" fillId="0" borderId="74" xfId="118" applyBorder="1" applyAlignment="1">
      <alignment horizontal="right"/>
    </xf>
    <xf numFmtId="0" fontId="31" fillId="0" borderId="32" xfId="118" applyBorder="1" applyAlignment="1">
      <alignment horizontal="right"/>
    </xf>
    <xf numFmtId="0" fontId="66" fillId="0" borderId="76" xfId="118" applyFont="1" applyBorder="1" applyAlignment="1">
      <alignment horizontal="right"/>
    </xf>
    <xf numFmtId="0" fontId="66" fillId="0" borderId="31" xfId="118" applyFont="1" applyBorder="1" applyAlignment="1">
      <alignment horizontal="right"/>
    </xf>
    <xf numFmtId="0" fontId="66" fillId="0" borderId="30" xfId="118" applyFont="1" applyBorder="1" applyAlignment="1">
      <alignment horizontal="right"/>
    </xf>
    <xf numFmtId="0" fontId="0" fillId="0" borderId="0" xfId="0" applyAlignment="1">
      <alignment horizontal="center" wrapText="1"/>
    </xf>
    <xf numFmtId="1" fontId="62" fillId="0" borderId="0" xfId="0" applyNumberFormat="1" applyFont="1"/>
    <xf numFmtId="1" fontId="62" fillId="0" borderId="0" xfId="0" applyNumberFormat="1" applyFont="1" applyAlignment="1">
      <alignment vertical="top"/>
    </xf>
    <xf numFmtId="0" fontId="66" fillId="0" borderId="0" xfId="0" applyFont="1"/>
    <xf numFmtId="1" fontId="63" fillId="0" borderId="0" xfId="0" applyNumberFormat="1" applyFont="1"/>
    <xf numFmtId="1" fontId="68" fillId="0" borderId="0" xfId="0" applyNumberFormat="1" applyFont="1"/>
    <xf numFmtId="0" fontId="9" fillId="9" borderId="0" xfId="3" applyFont="1" applyFill="1" applyAlignment="1">
      <alignment wrapText="1"/>
    </xf>
    <xf numFmtId="0" fontId="8" fillId="7" borderId="6" xfId="4" applyFont="1" applyFill="1" applyBorder="1" applyAlignment="1">
      <alignment wrapText="1"/>
    </xf>
    <xf numFmtId="0" fontId="0" fillId="10" borderId="0" xfId="0" applyFill="1"/>
    <xf numFmtId="0" fontId="0" fillId="11" borderId="0" xfId="0" applyFill="1"/>
    <xf numFmtId="1" fontId="30" fillId="0" borderId="0" xfId="9" applyNumberFormat="1"/>
    <xf numFmtId="0" fontId="30" fillId="0" borderId="0" xfId="9"/>
    <xf numFmtId="0" fontId="30" fillId="0" borderId="0" xfId="9" applyAlignment="1">
      <alignment horizontal="right"/>
    </xf>
    <xf numFmtId="0" fontId="30" fillId="0" borderId="0" xfId="9" applyAlignment="1">
      <alignment horizontal="left"/>
    </xf>
    <xf numFmtId="1" fontId="26" fillId="0" borderId="0" xfId="9" applyNumberFormat="1" applyFont="1" applyAlignment="1">
      <alignment horizontal="left"/>
    </xf>
    <xf numFmtId="0" fontId="28" fillId="0" borderId="0" xfId="9" applyFont="1"/>
    <xf numFmtId="1" fontId="29" fillId="0" borderId="0" xfId="9" applyNumberFormat="1" applyFont="1"/>
    <xf numFmtId="0" fontId="29" fillId="0" borderId="0" xfId="10" applyFont="1" applyAlignment="1" applyProtection="1"/>
    <xf numFmtId="0" fontId="29" fillId="0" borderId="7" xfId="9" applyFont="1" applyBorder="1"/>
    <xf numFmtId="0" fontId="29" fillId="0" borderId="8" xfId="9" applyFont="1" applyBorder="1"/>
    <xf numFmtId="0" fontId="29" fillId="0" borderId="9" xfId="9" applyFont="1" applyBorder="1"/>
    <xf numFmtId="1" fontId="29" fillId="0" borderId="10" xfId="9" applyNumberFormat="1" applyFont="1" applyBorder="1" applyAlignment="1">
      <alignment wrapText="1"/>
    </xf>
    <xf numFmtId="0" fontId="29" fillId="0" borderId="10" xfId="9" applyFont="1" applyBorder="1" applyAlignment="1">
      <alignment horizontal="left"/>
    </xf>
    <xf numFmtId="0" fontId="28" fillId="0" borderId="61" xfId="9" applyFont="1" applyBorder="1" applyAlignment="1">
      <alignment horizontal="right" textRotation="90" wrapText="1"/>
    </xf>
    <xf numFmtId="0" fontId="28" fillId="0" borderId="3" xfId="9" applyFont="1" applyBorder="1" applyAlignment="1">
      <alignment horizontal="right" textRotation="90" wrapText="1"/>
    </xf>
    <xf numFmtId="0" fontId="28" fillId="0" borderId="40" xfId="9" applyFont="1" applyBorder="1" applyAlignment="1">
      <alignment horizontal="right" textRotation="90" wrapText="1"/>
    </xf>
    <xf numFmtId="0" fontId="28" fillId="0" borderId="61" xfId="9" applyFont="1" applyBorder="1" applyAlignment="1">
      <alignment horizontal="right" textRotation="90"/>
    </xf>
    <xf numFmtId="1" fontId="32" fillId="0" borderId="52" xfId="9" applyNumberFormat="1" applyFont="1" applyBorder="1"/>
    <xf numFmtId="0" fontId="29" fillId="0" borderId="10" xfId="9" applyFont="1" applyBorder="1"/>
    <xf numFmtId="0" fontId="30" fillId="0" borderId="8" xfId="9" applyBorder="1" applyAlignment="1">
      <alignment horizontal="right"/>
    </xf>
    <xf numFmtId="0" fontId="30" fillId="0" borderId="9" xfId="9" applyBorder="1" applyAlignment="1">
      <alignment horizontal="right"/>
    </xf>
    <xf numFmtId="1" fontId="0" fillId="0" borderId="77" xfId="0" applyNumberFormat="1" applyBorder="1"/>
    <xf numFmtId="0" fontId="0" fillId="0" borderId="77" xfId="0" applyBorder="1"/>
    <xf numFmtId="0" fontId="0" fillId="0" borderId="11" xfId="0" applyBorder="1" applyAlignment="1">
      <alignment horizontal="right"/>
    </xf>
    <xf numFmtId="0" fontId="0" fillId="0" borderId="4" xfId="0" applyBorder="1" applyAlignment="1">
      <alignment horizontal="right"/>
    </xf>
    <xf numFmtId="0" fontId="0" fillId="0" borderId="12" xfId="0" applyBorder="1" applyAlignment="1">
      <alignment horizontal="right"/>
    </xf>
    <xf numFmtId="0" fontId="32" fillId="0" borderId="0" xfId="9" applyFont="1"/>
    <xf numFmtId="1" fontId="0" fillId="0" borderId="59" xfId="0" applyNumberFormat="1" applyBorder="1"/>
    <xf numFmtId="0" fontId="0" fillId="0" borderId="59" xfId="0" applyBorder="1"/>
    <xf numFmtId="0" fontId="0" fillId="0" borderId="14" xfId="0" applyBorder="1" applyAlignment="1">
      <alignment horizontal="right"/>
    </xf>
    <xf numFmtId="0" fontId="0" fillId="0" borderId="6" xfId="0" applyBorder="1" applyAlignment="1">
      <alignment horizontal="right"/>
    </xf>
    <xf numFmtId="0" fontId="0" fillId="0" borderId="15" xfId="0" applyBorder="1" applyAlignment="1">
      <alignment horizontal="right"/>
    </xf>
    <xf numFmtId="1" fontId="0" fillId="0" borderId="58" xfId="0" applyNumberFormat="1" applyBorder="1"/>
    <xf numFmtId="0" fontId="0" fillId="0" borderId="58" xfId="0" applyBorder="1"/>
    <xf numFmtId="0" fontId="0" fillId="0" borderId="33" xfId="0" applyBorder="1" applyAlignment="1">
      <alignment horizontal="right"/>
    </xf>
    <xf numFmtId="0" fontId="0" fillId="0" borderId="34" xfId="0" applyBorder="1" applyAlignment="1">
      <alignment horizontal="right"/>
    </xf>
    <xf numFmtId="0" fontId="0" fillId="0" borderId="35" xfId="0" applyBorder="1" applyAlignment="1">
      <alignment horizontal="right"/>
    </xf>
    <xf numFmtId="1" fontId="32" fillId="0" borderId="0" xfId="0" applyNumberFormat="1" applyFont="1"/>
    <xf numFmtId="0" fontId="32" fillId="0" borderId="0" xfId="0" applyFont="1"/>
    <xf numFmtId="0" fontId="0" fillId="0" borderId="0" xfId="0" applyAlignment="1">
      <alignment horizontal="left"/>
    </xf>
    <xf numFmtId="0" fontId="0" fillId="0" borderId="0" xfId="0" applyAlignment="1">
      <alignment horizontal="right"/>
    </xf>
    <xf numFmtId="0" fontId="29" fillId="0" borderId="10" xfId="0" applyFont="1" applyBorder="1"/>
    <xf numFmtId="0" fontId="0" fillId="0" borderId="8" xfId="0" applyBorder="1" applyAlignment="1">
      <alignment horizontal="left"/>
    </xf>
    <xf numFmtId="0" fontId="0" fillId="0" borderId="8" xfId="0" applyBorder="1" applyAlignment="1">
      <alignment horizontal="right"/>
    </xf>
    <xf numFmtId="0" fontId="0" fillId="0" borderId="9" xfId="0" applyBorder="1"/>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167" fontId="0" fillId="0" borderId="15" xfId="0" applyNumberFormat="1" applyBorder="1" applyAlignment="1">
      <alignment horizontal="right"/>
    </xf>
    <xf numFmtId="0" fontId="30" fillId="0" borderId="14" xfId="2" applyBorder="1" applyAlignment="1" applyProtection="1">
      <alignment horizontal="right" wrapText="1"/>
      <protection locked="0"/>
    </xf>
    <xf numFmtId="0" fontId="30" fillId="0" borderId="6" xfId="2" applyBorder="1" applyAlignment="1" applyProtection="1">
      <alignment horizontal="right"/>
      <protection locked="0"/>
    </xf>
    <xf numFmtId="0" fontId="30" fillId="0" borderId="15" xfId="2" applyBorder="1" applyAlignment="1">
      <alignment horizontal="right"/>
    </xf>
    <xf numFmtId="0" fontId="30" fillId="0" borderId="14" xfId="2" applyBorder="1" applyAlignment="1" applyProtection="1">
      <alignment horizontal="right"/>
      <protection locked="0"/>
    </xf>
    <xf numFmtId="0" fontId="30" fillId="0" borderId="6" xfId="2" applyBorder="1" applyAlignment="1" applyProtection="1">
      <alignment horizontal="right" wrapText="1"/>
      <protection locked="0"/>
    </xf>
    <xf numFmtId="0" fontId="30" fillId="0" borderId="15" xfId="2" applyBorder="1" applyAlignment="1" applyProtection="1">
      <alignment horizontal="right" wrapText="1"/>
      <protection locked="0"/>
    </xf>
    <xf numFmtId="0" fontId="0" fillId="0" borderId="9" xfId="0" applyBorder="1" applyAlignment="1">
      <alignment horizontal="right"/>
    </xf>
    <xf numFmtId="0" fontId="0" fillId="0" borderId="60" xfId="0" applyBorder="1"/>
    <xf numFmtId="0" fontId="0" fillId="0" borderId="59" xfId="0" applyBorder="1" applyAlignment="1">
      <alignment horizontal="left"/>
    </xf>
    <xf numFmtId="0" fontId="0" fillId="0" borderId="58" xfId="0" applyBorder="1" applyAlignment="1">
      <alignment horizontal="left"/>
    </xf>
    <xf numFmtId="0" fontId="0" fillId="0" borderId="22" xfId="0" applyBorder="1"/>
    <xf numFmtId="0" fontId="0" fillId="0" borderId="22" xfId="0" applyBorder="1" applyAlignment="1">
      <alignment horizontal="right"/>
    </xf>
    <xf numFmtId="0" fontId="0" fillId="0" borderId="23" xfId="0" applyBorder="1"/>
    <xf numFmtId="0" fontId="0" fillId="0" borderId="23" xfId="0" applyBorder="1" applyAlignment="1">
      <alignment horizontal="right"/>
    </xf>
    <xf numFmtId="0" fontId="0" fillId="0" borderId="42" xfId="0" applyBorder="1"/>
    <xf numFmtId="0" fontId="0" fillId="0" borderId="42" xfId="0" applyBorder="1" applyAlignment="1">
      <alignment horizontal="right"/>
    </xf>
    <xf numFmtId="0" fontId="0" fillId="0" borderId="0" xfId="2" applyFont="1" applyAlignment="1" applyProtection="1">
      <alignment horizontal="right" wrapText="1"/>
      <protection locked="0"/>
    </xf>
    <xf numFmtId="0" fontId="0" fillId="0" borderId="0" xfId="2" applyFont="1" applyAlignment="1" applyProtection="1">
      <alignment horizontal="right"/>
      <protection locked="0"/>
    </xf>
    <xf numFmtId="0" fontId="0" fillId="0" borderId="0" xfId="2" applyFont="1" applyAlignment="1">
      <alignment horizontal="right"/>
    </xf>
    <xf numFmtId="0" fontId="0" fillId="0" borderId="23" xfId="0" applyBorder="1" applyAlignment="1">
      <alignment horizontal="left"/>
    </xf>
    <xf numFmtId="0" fontId="32" fillId="0" borderId="0" xfId="9" applyFont="1" applyAlignment="1">
      <alignment horizontal="left"/>
    </xf>
    <xf numFmtId="0" fontId="0" fillId="0" borderId="59" xfId="0" applyBorder="1" applyAlignment="1">
      <alignment vertical="top" wrapText="1"/>
    </xf>
    <xf numFmtId="0" fontId="30" fillId="0" borderId="59" xfId="10" applyFont="1" applyBorder="1" applyAlignment="1" applyProtection="1"/>
    <xf numFmtId="0" fontId="30" fillId="0" borderId="52" xfId="9" applyBorder="1"/>
    <xf numFmtId="0" fontId="30" fillId="0" borderId="59" xfId="11" applyFont="1" applyBorder="1"/>
    <xf numFmtId="0" fontId="30" fillId="0" borderId="14" xfId="11" applyFont="1" applyBorder="1" applyAlignment="1">
      <alignment horizontal="right"/>
    </xf>
    <xf numFmtId="0" fontId="30" fillId="0" borderId="6" xfId="11" applyFont="1" applyBorder="1" applyAlignment="1">
      <alignment horizontal="right"/>
    </xf>
    <xf numFmtId="0" fontId="30" fillId="0" borderId="15" xfId="11" applyFont="1" applyBorder="1" applyAlignment="1">
      <alignment horizontal="right"/>
    </xf>
    <xf numFmtId="166" fontId="0" fillId="0" borderId="15" xfId="0" applyNumberFormat="1" applyBorder="1" applyAlignment="1">
      <alignment horizontal="right"/>
    </xf>
    <xf numFmtId="0" fontId="74" fillId="0" borderId="0" xfId="9" applyFont="1"/>
    <xf numFmtId="1" fontId="0" fillId="0" borderId="14" xfId="0" applyNumberFormat="1" applyBorder="1" applyAlignment="1">
      <alignment horizontal="right"/>
    </xf>
    <xf numFmtId="2" fontId="0" fillId="0" borderId="15" xfId="0" applyNumberFormat="1" applyBorder="1" applyAlignment="1">
      <alignment horizontal="right"/>
    </xf>
    <xf numFmtId="0" fontId="0" fillId="0" borderId="15" xfId="0" quotePrefix="1" applyBorder="1" applyAlignment="1">
      <alignment horizontal="right"/>
    </xf>
    <xf numFmtId="0" fontId="0" fillId="0" borderId="59" xfId="10" applyFont="1" applyBorder="1" applyAlignment="1" applyProtection="1">
      <alignment horizontal="left"/>
    </xf>
    <xf numFmtId="1" fontId="0" fillId="0" borderId="62" xfId="0" applyNumberFormat="1" applyBorder="1"/>
    <xf numFmtId="0" fontId="0" fillId="0" borderId="62" xfId="0" applyBorder="1" applyAlignment="1">
      <alignment vertical="top" wrapText="1"/>
    </xf>
    <xf numFmtId="0" fontId="0" fillId="0" borderId="17" xfId="0" applyBorder="1" applyAlignment="1">
      <alignment horizontal="right"/>
    </xf>
    <xf numFmtId="0" fontId="0" fillId="0" borderId="2" xfId="0" applyBorder="1" applyAlignment="1">
      <alignment horizontal="right"/>
    </xf>
    <xf numFmtId="0" fontId="0" fillId="0" borderId="18" xfId="0" applyBorder="1" applyAlignment="1">
      <alignment horizontal="right"/>
    </xf>
    <xf numFmtId="0" fontId="75" fillId="0" borderId="0" xfId="9" applyFont="1"/>
    <xf numFmtId="0" fontId="76" fillId="0" borderId="0" xfId="9" applyFont="1"/>
    <xf numFmtId="1" fontId="0" fillId="0" borderId="0" xfId="0" applyNumberFormat="1"/>
    <xf numFmtId="1" fontId="0" fillId="0" borderId="0" xfId="0" applyNumberFormat="1" applyAlignment="1">
      <alignment vertical="top"/>
    </xf>
    <xf numFmtId="1" fontId="29" fillId="0" borderId="0" xfId="0" applyNumberFormat="1" applyFont="1"/>
    <xf numFmtId="0" fontId="7" fillId="9" borderId="0" xfId="3" applyFont="1" applyFill="1" applyAlignment="1">
      <alignment wrapText="1"/>
    </xf>
    <xf numFmtId="0" fontId="77" fillId="9" borderId="16" xfId="0" applyFont="1" applyFill="1" applyBorder="1"/>
    <xf numFmtId="0" fontId="6" fillId="7" borderId="6" xfId="4" applyFont="1" applyFill="1" applyBorder="1" applyAlignment="1">
      <alignment wrapText="1"/>
    </xf>
    <xf numFmtId="0" fontId="5" fillId="9" borderId="0" xfId="3" applyFont="1" applyFill="1" applyAlignment="1">
      <alignment wrapText="1"/>
    </xf>
    <xf numFmtId="0" fontId="4" fillId="7" borderId="53" xfId="4" applyFont="1" applyFill="1" applyBorder="1" applyAlignment="1">
      <alignment wrapText="1"/>
    </xf>
    <xf numFmtId="0" fontId="3" fillId="7" borderId="6" xfId="4" applyFont="1" applyFill="1" applyBorder="1" applyAlignment="1">
      <alignment wrapText="1"/>
    </xf>
    <xf numFmtId="0" fontId="3" fillId="8" borderId="6" xfId="8" applyFont="1" applyFill="1" applyBorder="1" applyAlignment="1">
      <alignment wrapText="1"/>
    </xf>
    <xf numFmtId="0" fontId="3" fillId="8" borderId="6" xfId="8" applyFont="1" applyFill="1" applyBorder="1"/>
    <xf numFmtId="0" fontId="0" fillId="9" borderId="0" xfId="0" applyFill="1" applyAlignment="1">
      <alignment horizontal="left" vertical="top" wrapText="1"/>
    </xf>
    <xf numFmtId="0" fontId="2" fillId="8" borderId="6" xfId="8" applyFont="1" applyFill="1" applyBorder="1" applyAlignment="1">
      <alignment wrapText="1"/>
    </xf>
    <xf numFmtId="165" fontId="31" fillId="7" borderId="38" xfId="0" applyNumberFormat="1" applyFont="1" applyFill="1" applyBorder="1" applyAlignment="1">
      <alignment vertical="center" wrapText="1"/>
    </xf>
    <xf numFmtId="0" fontId="24" fillId="9" borderId="46" xfId="0" applyFont="1" applyFill="1" applyBorder="1" applyAlignment="1">
      <alignment horizontal="left" wrapText="1"/>
    </xf>
    <xf numFmtId="0" fontId="24" fillId="9" borderId="24" xfId="0" applyFont="1" applyFill="1" applyBorder="1" applyAlignment="1">
      <alignment horizontal="left" wrapText="1"/>
    </xf>
    <xf numFmtId="0" fontId="24" fillId="9" borderId="0" xfId="0" applyFont="1" applyFill="1" applyAlignment="1">
      <alignment vertical="top" wrapText="1"/>
    </xf>
    <xf numFmtId="0" fontId="0" fillId="9" borderId="0" xfId="0" applyFill="1" applyAlignment="1">
      <alignment vertical="top" wrapText="1"/>
    </xf>
    <xf numFmtId="1" fontId="0" fillId="7" borderId="6" xfId="0" applyNumberFormat="1" applyFill="1" applyBorder="1" applyAlignment="1">
      <alignment horizontal="center"/>
    </xf>
    <xf numFmtId="1" fontId="0" fillId="7" borderId="6" xfId="0" applyNumberFormat="1" applyFill="1" applyBorder="1" applyAlignment="1">
      <alignment horizontal="center"/>
    </xf>
    <xf numFmtId="0" fontId="1" fillId="8" borderId="53" xfId="8" applyFont="1" applyFill="1" applyBorder="1" applyAlignment="1">
      <alignment wrapText="1"/>
    </xf>
    <xf numFmtId="0" fontId="31" fillId="9" borderId="52" xfId="0" applyFont="1" applyFill="1" applyBorder="1" applyAlignment="1">
      <alignment horizontal="left" vertical="top" wrapText="1"/>
    </xf>
    <xf numFmtId="0" fontId="31" fillId="9" borderId="0" xfId="0" applyFont="1" applyFill="1" applyAlignment="1">
      <alignment horizontal="left" vertical="top" wrapText="1"/>
    </xf>
    <xf numFmtId="0" fontId="31" fillId="9" borderId="50" xfId="0" applyFont="1" applyFill="1" applyBorder="1" applyAlignment="1">
      <alignment horizontal="left" vertical="top" wrapText="1"/>
    </xf>
    <xf numFmtId="0" fontId="31" fillId="9" borderId="13" xfId="0" applyFont="1" applyFill="1" applyBorder="1" applyAlignment="1">
      <alignment horizontal="left" vertical="top" wrapText="1"/>
    </xf>
    <xf numFmtId="0" fontId="31" fillId="9" borderId="1" xfId="0" applyFont="1" applyFill="1" applyBorder="1" applyAlignment="1">
      <alignment horizontal="left" vertical="top" wrapText="1"/>
    </xf>
    <xf numFmtId="0" fontId="31" fillId="9" borderId="51" xfId="0" applyFont="1" applyFill="1" applyBorder="1" applyAlignment="1">
      <alignment horizontal="left" vertical="top" wrapText="1"/>
    </xf>
    <xf numFmtId="0" fontId="43" fillId="9" borderId="0" xfId="0" applyFont="1" applyFill="1" applyAlignment="1">
      <alignment horizontal="left"/>
    </xf>
    <xf numFmtId="1" fontId="34" fillId="2" borderId="6" xfId="0" applyNumberFormat="1" applyFont="1" applyFill="1" applyBorder="1" applyAlignment="1">
      <alignment horizontal="left" wrapText="1"/>
    </xf>
    <xf numFmtId="1" fontId="24" fillId="7" borderId="6" xfId="0" applyNumberFormat="1" applyFont="1" applyFill="1" applyBorder="1" applyAlignment="1">
      <alignment horizontal="center"/>
    </xf>
    <xf numFmtId="1" fontId="0" fillId="7" borderId="6" xfId="0" applyNumberFormat="1" applyFill="1" applyBorder="1" applyAlignment="1">
      <alignment horizontal="center"/>
    </xf>
    <xf numFmtId="0" fontId="24" fillId="9" borderId="0" xfId="0" applyFont="1" applyFill="1" applyAlignment="1">
      <alignment horizontal="center"/>
    </xf>
    <xf numFmtId="0" fontId="24" fillId="9" borderId="52" xfId="0" applyFont="1" applyFill="1" applyBorder="1" applyAlignment="1">
      <alignment horizontal="left" vertical="top" wrapText="1"/>
    </xf>
    <xf numFmtId="0" fontId="24" fillId="9" borderId="0" xfId="0" applyFont="1" applyFill="1" applyAlignment="1">
      <alignment horizontal="left" vertical="top" wrapText="1"/>
    </xf>
    <xf numFmtId="0" fontId="24" fillId="9" borderId="50" xfId="0" applyFont="1" applyFill="1" applyBorder="1" applyAlignment="1">
      <alignment horizontal="left" vertical="top" wrapText="1"/>
    </xf>
    <xf numFmtId="0" fontId="24" fillId="7" borderId="38" xfId="0" applyFont="1" applyFill="1" applyBorder="1" applyAlignment="1">
      <alignment horizontal="center"/>
    </xf>
    <xf numFmtId="0" fontId="24" fillId="7" borderId="5" xfId="0" applyFont="1" applyFill="1" applyBorder="1" applyAlignment="1">
      <alignment horizontal="center"/>
    </xf>
    <xf numFmtId="0" fontId="24" fillId="2" borderId="38" xfId="0" applyFont="1" applyFill="1" applyBorder="1" applyAlignment="1">
      <alignment horizontal="center" wrapText="1"/>
    </xf>
    <xf numFmtId="0" fontId="24" fillId="2" borderId="5" xfId="0" applyFont="1" applyFill="1" applyBorder="1" applyAlignment="1">
      <alignment horizontal="center" wrapText="1"/>
    </xf>
    <xf numFmtId="0" fontId="0" fillId="9" borderId="6" xfId="0" applyFill="1" applyBorder="1" applyAlignment="1">
      <alignment horizontal="center"/>
    </xf>
    <xf numFmtId="165" fontId="31" fillId="7" borderId="38" xfId="0" applyNumberFormat="1" applyFont="1" applyFill="1" applyBorder="1" applyAlignment="1">
      <alignment horizontal="center" vertical="center"/>
    </xf>
    <xf numFmtId="165" fontId="31" fillId="7" borderId="5" xfId="0" applyNumberFormat="1" applyFont="1" applyFill="1" applyBorder="1" applyAlignment="1">
      <alignment horizontal="center" vertical="center"/>
    </xf>
    <xf numFmtId="0" fontId="24" fillId="9" borderId="0" xfId="0" applyFont="1" applyFill="1" applyAlignment="1">
      <alignment horizontal="left" wrapText="1"/>
    </xf>
    <xf numFmtId="0" fontId="0" fillId="9" borderId="0" xfId="0" applyFill="1" applyAlignment="1">
      <alignment horizontal="center"/>
    </xf>
    <xf numFmtId="0" fontId="24" fillId="9" borderId="16" xfId="0" applyFont="1" applyFill="1" applyBorder="1" applyAlignment="1">
      <alignment horizontal="left" wrapText="1"/>
    </xf>
    <xf numFmtId="0" fontId="24" fillId="9" borderId="46" xfId="0" applyFont="1" applyFill="1" applyBorder="1" applyAlignment="1">
      <alignment horizontal="left" wrapText="1"/>
    </xf>
    <xf numFmtId="0" fontId="24" fillId="9" borderId="24" xfId="0" applyFont="1" applyFill="1" applyBorder="1" applyAlignment="1">
      <alignment horizontal="left" wrapText="1"/>
    </xf>
    <xf numFmtId="0" fontId="0" fillId="9" borderId="52" xfId="0" applyFill="1" applyBorder="1" applyAlignment="1">
      <alignment horizontal="left"/>
    </xf>
    <xf numFmtId="0" fontId="0" fillId="9" borderId="0" xfId="0" applyFill="1" applyAlignment="1">
      <alignment horizontal="left"/>
    </xf>
    <xf numFmtId="165" fontId="31" fillId="7" borderId="6" xfId="0" applyNumberFormat="1" applyFont="1" applyFill="1" applyBorder="1" applyAlignment="1">
      <alignment horizontal="left" vertical="top" wrapText="1"/>
    </xf>
    <xf numFmtId="165" fontId="31" fillId="7" borderId="6" xfId="0" applyNumberFormat="1" applyFont="1" applyFill="1" applyBorder="1" applyAlignment="1">
      <alignment horizontal="center"/>
    </xf>
    <xf numFmtId="0" fontId="24" fillId="9" borderId="13" xfId="0" applyFont="1" applyFill="1" applyBorder="1" applyAlignment="1">
      <alignment horizontal="left" vertical="top" wrapText="1"/>
    </xf>
    <xf numFmtId="0" fontId="24" fillId="9" borderId="1" xfId="0" applyFont="1" applyFill="1" applyBorder="1" applyAlignment="1">
      <alignment horizontal="left" vertical="top" wrapText="1"/>
    </xf>
    <xf numFmtId="0" fontId="24" fillId="9" borderId="51" xfId="0" applyFont="1" applyFill="1" applyBorder="1" applyAlignment="1">
      <alignment horizontal="left" vertical="top" wrapText="1"/>
    </xf>
    <xf numFmtId="0" fontId="24" fillId="7" borderId="6" xfId="0" applyFont="1" applyFill="1" applyBorder="1" applyAlignment="1">
      <alignment horizontal="center"/>
    </xf>
    <xf numFmtId="0" fontId="24" fillId="2" borderId="6" xfId="0" applyFont="1" applyFill="1" applyBorder="1" applyAlignment="1">
      <alignment horizontal="center" wrapText="1"/>
    </xf>
    <xf numFmtId="1" fontId="34" fillId="2" borderId="38" xfId="0" applyNumberFormat="1" applyFont="1" applyFill="1" applyBorder="1" applyAlignment="1">
      <alignment horizontal="left" wrapText="1"/>
    </xf>
    <xf numFmtId="1" fontId="34" fillId="2" borderId="5" xfId="0" applyNumberFormat="1" applyFont="1" applyFill="1" applyBorder="1" applyAlignment="1">
      <alignment horizontal="left" wrapText="1"/>
    </xf>
    <xf numFmtId="1" fontId="34" fillId="2" borderId="23" xfId="0" applyNumberFormat="1" applyFont="1" applyFill="1" applyBorder="1" applyAlignment="1">
      <alignment horizontal="left" wrapText="1"/>
    </xf>
    <xf numFmtId="0" fontId="24" fillId="7" borderId="6" xfId="0" applyFont="1" applyFill="1" applyBorder="1" applyAlignment="1">
      <alignment horizontal="center" wrapText="1"/>
    </xf>
    <xf numFmtId="0" fontId="0" fillId="9" borderId="0" xfId="0" applyFill="1" applyAlignment="1">
      <alignment horizontal="left" vertical="top" wrapText="1"/>
    </xf>
    <xf numFmtId="0" fontId="31" fillId="9" borderId="52" xfId="0" applyFont="1" applyFill="1" applyBorder="1" applyAlignment="1">
      <alignment horizontal="left" wrapText="1"/>
    </xf>
    <xf numFmtId="0" fontId="31" fillId="9" borderId="0" xfId="0" applyFont="1" applyFill="1" applyAlignment="1">
      <alignment horizontal="left" wrapText="1"/>
    </xf>
    <xf numFmtId="0" fontId="31" fillId="9" borderId="50" xfId="0" applyFont="1" applyFill="1" applyBorder="1" applyAlignment="1">
      <alignment horizontal="left" wrapText="1"/>
    </xf>
    <xf numFmtId="0" fontId="29" fillId="0" borderId="7" xfId="9" applyFont="1" applyBorder="1"/>
    <xf numFmtId="0" fontId="29" fillId="0" borderId="8" xfId="9" applyFont="1" applyBorder="1"/>
    <xf numFmtId="0" fontId="29" fillId="0" borderId="9" xfId="9" applyFont="1" applyBorder="1"/>
    <xf numFmtId="0" fontId="63" fillId="0" borderId="7" xfId="0" applyFont="1" applyBorder="1" applyAlignment="1">
      <alignment horizontal="center"/>
    </xf>
    <xf numFmtId="0" fontId="56" fillId="0" borderId="8" xfId="0" applyFont="1" applyBorder="1" applyAlignment="1">
      <alignment horizontal="center"/>
    </xf>
    <xf numFmtId="0" fontId="56" fillId="0" borderId="9" xfId="0" applyFont="1" applyBorder="1" applyAlignment="1">
      <alignment horizontal="center"/>
    </xf>
  </cellXfs>
  <cellStyles count="119">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Comma 2" xfId="117" xr:uid="{00000000-0005-0000-0000-00000A000000}"/>
    <cellStyle name="exapon n2" xfId="18" xr:uid="{00000000-0005-0000-0000-00000B000000}"/>
    <cellStyle name="exapon n2 2" xfId="19" xr:uid="{00000000-0005-0000-0000-00000C000000}"/>
    <cellStyle name="Hyperlink 2" xfId="20" xr:uid="{00000000-0005-0000-0000-00000D000000}"/>
    <cellStyle name="Hyperlink 2 2" xfId="21" xr:uid="{00000000-0005-0000-0000-00000E000000}"/>
    <cellStyle name="Hyperlink 3" xfId="22" xr:uid="{00000000-0005-0000-0000-00000F000000}"/>
    <cellStyle name="Hyperlink 4" xfId="23" xr:uid="{00000000-0005-0000-0000-000010000000}"/>
    <cellStyle name="Link" xfId="10" builtinId="8"/>
    <cellStyle name="Link 2" xfId="24" xr:uid="{00000000-0005-0000-0000-000012000000}"/>
    <cellStyle name="Link 3" xfId="25" xr:uid="{00000000-0005-0000-0000-000013000000}"/>
    <cellStyle name="Link 4" xfId="26" xr:uid="{00000000-0005-0000-0000-000014000000}"/>
    <cellStyle name="Link 5" xfId="27" xr:uid="{00000000-0005-0000-0000-000015000000}"/>
    <cellStyle name="Link 5 2" xfId="28" xr:uid="{00000000-0005-0000-0000-000016000000}"/>
    <cellStyle name="Link 6" xfId="29" xr:uid="{00000000-0005-0000-0000-000017000000}"/>
    <cellStyle name="Link 6 2" xfId="30" xr:uid="{00000000-0005-0000-0000-000018000000}"/>
    <cellStyle name="Normal" xfId="0" builtinId="0"/>
    <cellStyle name="Normal 10" xfId="31" xr:uid="{00000000-0005-0000-0000-00001A000000}"/>
    <cellStyle name="Normal 10 2" xfId="32" xr:uid="{00000000-0005-0000-0000-00001B000000}"/>
    <cellStyle name="Normal 11" xfId="33" xr:uid="{00000000-0005-0000-0000-00001C000000}"/>
    <cellStyle name="Normal 11 2" xfId="34" xr:uid="{00000000-0005-0000-0000-00001D000000}"/>
    <cellStyle name="Normal 11 3" xfId="35" xr:uid="{00000000-0005-0000-0000-00001E000000}"/>
    <cellStyle name="Normal 11 3 2" xfId="36" xr:uid="{00000000-0005-0000-0000-00001F000000}"/>
    <cellStyle name="Normal 11 4" xfId="11" xr:uid="{00000000-0005-0000-0000-000020000000}"/>
    <cellStyle name="Normal 11 5" xfId="37" xr:uid="{00000000-0005-0000-0000-000021000000}"/>
    <cellStyle name="Normal 12" xfId="38" xr:uid="{00000000-0005-0000-0000-000022000000}"/>
    <cellStyle name="Normal 12 2" xfId="39" xr:uid="{00000000-0005-0000-0000-000023000000}"/>
    <cellStyle name="Normal 13" xfId="40" xr:uid="{00000000-0005-0000-0000-000024000000}"/>
    <cellStyle name="Normal 14" xfId="41" xr:uid="{00000000-0005-0000-0000-000025000000}"/>
    <cellStyle name="Normal 15" xfId="42" xr:uid="{00000000-0005-0000-0000-000026000000}"/>
    <cellStyle name="Normal 16" xfId="43" xr:uid="{00000000-0005-0000-0000-000027000000}"/>
    <cellStyle name="Normal 2" xfId="1" xr:uid="{00000000-0005-0000-0000-000028000000}"/>
    <cellStyle name="Normal 2 2" xfId="44" xr:uid="{00000000-0005-0000-0000-000029000000}"/>
    <cellStyle name="Normal 2 3" xfId="45" xr:uid="{00000000-0005-0000-0000-00002A000000}"/>
    <cellStyle name="Normal 3" xfId="9" xr:uid="{00000000-0005-0000-0000-00002B000000}"/>
    <cellStyle name="Normal 3 2" xfId="46" xr:uid="{00000000-0005-0000-0000-00002C000000}"/>
    <cellStyle name="Normal 3 3" xfId="47" xr:uid="{00000000-0005-0000-0000-00002D000000}"/>
    <cellStyle name="Normal 3 4" xfId="48" xr:uid="{00000000-0005-0000-0000-00002E000000}"/>
    <cellStyle name="Normal 4" xfId="49" xr:uid="{00000000-0005-0000-0000-00002F000000}"/>
    <cellStyle name="Normal 4 2" xfId="50" xr:uid="{00000000-0005-0000-0000-000030000000}"/>
    <cellStyle name="Normal 4 2 2" xfId="51" xr:uid="{00000000-0005-0000-0000-000031000000}"/>
    <cellStyle name="Normal 4 2 2 2" xfId="52" xr:uid="{00000000-0005-0000-0000-000032000000}"/>
    <cellStyle name="Normal 4 2 2 2 2" xfId="53" xr:uid="{00000000-0005-0000-0000-000033000000}"/>
    <cellStyle name="Normal 4 2 2 2 3" xfId="54" xr:uid="{00000000-0005-0000-0000-000034000000}"/>
    <cellStyle name="Normal 4 2 2 2 4" xfId="55" xr:uid="{00000000-0005-0000-0000-000035000000}"/>
    <cellStyle name="Normal 4 2 2 3" xfId="56" xr:uid="{00000000-0005-0000-0000-000036000000}"/>
    <cellStyle name="Normal 4 2 2 4" xfId="57" xr:uid="{00000000-0005-0000-0000-000037000000}"/>
    <cellStyle name="Normal 4 2 2 5" xfId="58" xr:uid="{00000000-0005-0000-0000-000038000000}"/>
    <cellStyle name="Normal 4 2 3" xfId="59" xr:uid="{00000000-0005-0000-0000-000039000000}"/>
    <cellStyle name="Normal 4 2 3 2" xfId="60" xr:uid="{00000000-0005-0000-0000-00003A000000}"/>
    <cellStyle name="Normal 4 2 3 3" xfId="61" xr:uid="{00000000-0005-0000-0000-00003B000000}"/>
    <cellStyle name="Normal 4 2 3 4" xfId="62" xr:uid="{00000000-0005-0000-0000-00003C000000}"/>
    <cellStyle name="Normal 4 2 4" xfId="63" xr:uid="{00000000-0005-0000-0000-00003D000000}"/>
    <cellStyle name="Normal 4 2 5" xfId="64" xr:uid="{00000000-0005-0000-0000-00003E000000}"/>
    <cellStyle name="Normal 4 2 6" xfId="65" xr:uid="{00000000-0005-0000-0000-00003F000000}"/>
    <cellStyle name="Normal 4 3" xfId="66" xr:uid="{00000000-0005-0000-0000-000040000000}"/>
    <cellStyle name="Normal 4 3 2" xfId="67" xr:uid="{00000000-0005-0000-0000-000041000000}"/>
    <cellStyle name="Normal 4 3 2 2" xfId="68" xr:uid="{00000000-0005-0000-0000-000042000000}"/>
    <cellStyle name="Normal 4 3 2 3" xfId="69" xr:uid="{00000000-0005-0000-0000-000043000000}"/>
    <cellStyle name="Normal 4 3 2 4" xfId="70" xr:uid="{00000000-0005-0000-0000-000044000000}"/>
    <cellStyle name="Normal 4 3 3" xfId="71" xr:uid="{00000000-0005-0000-0000-000045000000}"/>
    <cellStyle name="Normal 4 3 4" xfId="72" xr:uid="{00000000-0005-0000-0000-000046000000}"/>
    <cellStyle name="Normal 4 3 5" xfId="73" xr:uid="{00000000-0005-0000-0000-000047000000}"/>
    <cellStyle name="Normal 4 4" xfId="74" xr:uid="{00000000-0005-0000-0000-000048000000}"/>
    <cellStyle name="Normal 4 4 2" xfId="75" xr:uid="{00000000-0005-0000-0000-000049000000}"/>
    <cellStyle name="Normal 4 4 3" xfId="76" xr:uid="{00000000-0005-0000-0000-00004A000000}"/>
    <cellStyle name="Normal 4 4 4" xfId="77" xr:uid="{00000000-0005-0000-0000-00004B000000}"/>
    <cellStyle name="Normal 4 5" xfId="78" xr:uid="{00000000-0005-0000-0000-00004C000000}"/>
    <cellStyle name="Normal 4 6" xfId="79" xr:uid="{00000000-0005-0000-0000-00004D000000}"/>
    <cellStyle name="Normal 4 7" xfId="80" xr:uid="{00000000-0005-0000-0000-00004E000000}"/>
    <cellStyle name="Normal 5" xfId="81" xr:uid="{00000000-0005-0000-0000-00004F000000}"/>
    <cellStyle name="Normal 5 2" xfId="82" xr:uid="{00000000-0005-0000-0000-000050000000}"/>
    <cellStyle name="Normal 6" xfId="83" xr:uid="{00000000-0005-0000-0000-000051000000}"/>
    <cellStyle name="Normal 6 2" xfId="84" xr:uid="{00000000-0005-0000-0000-000052000000}"/>
    <cellStyle name="Normal 6 2 2" xfId="85" xr:uid="{00000000-0005-0000-0000-000053000000}"/>
    <cellStyle name="Normal 6 2 2 2" xfId="86" xr:uid="{00000000-0005-0000-0000-000054000000}"/>
    <cellStyle name="Normal 6 2 2 3" xfId="87" xr:uid="{00000000-0005-0000-0000-000055000000}"/>
    <cellStyle name="Normal 6 2 2 4" xfId="88" xr:uid="{00000000-0005-0000-0000-000056000000}"/>
    <cellStyle name="Normal 6 2 3" xfId="89" xr:uid="{00000000-0005-0000-0000-000057000000}"/>
    <cellStyle name="Normal 6 2 4" xfId="90" xr:uid="{00000000-0005-0000-0000-000058000000}"/>
    <cellStyle name="Normal 6 2 5" xfId="91" xr:uid="{00000000-0005-0000-0000-000059000000}"/>
    <cellStyle name="Normal 6 3" xfId="92" xr:uid="{00000000-0005-0000-0000-00005A000000}"/>
    <cellStyle name="Normal 6 3 2" xfId="93" xr:uid="{00000000-0005-0000-0000-00005B000000}"/>
    <cellStyle name="Normal 6 3 3" xfId="94" xr:uid="{00000000-0005-0000-0000-00005C000000}"/>
    <cellStyle name="Normal 6 3 4" xfId="95" xr:uid="{00000000-0005-0000-0000-00005D000000}"/>
    <cellStyle name="Normal 6 4" xfId="96" xr:uid="{00000000-0005-0000-0000-00005E000000}"/>
    <cellStyle name="Normal 6 5" xfId="97" xr:uid="{00000000-0005-0000-0000-00005F000000}"/>
    <cellStyle name="Normal 6 6" xfId="98" xr:uid="{00000000-0005-0000-0000-000060000000}"/>
    <cellStyle name="Normal 7" xfId="99" xr:uid="{00000000-0005-0000-0000-000061000000}"/>
    <cellStyle name="Normal 7 2" xfId="100" xr:uid="{00000000-0005-0000-0000-000062000000}"/>
    <cellStyle name="Normal 8" xfId="101" xr:uid="{00000000-0005-0000-0000-000063000000}"/>
    <cellStyle name="Normal 8 2" xfId="102" xr:uid="{00000000-0005-0000-0000-000064000000}"/>
    <cellStyle name="Normal 8 2 2" xfId="103" xr:uid="{00000000-0005-0000-0000-000065000000}"/>
    <cellStyle name="Normal 8 2 3" xfId="104" xr:uid="{00000000-0005-0000-0000-000066000000}"/>
    <cellStyle name="Normal 8 2 4" xfId="105" xr:uid="{00000000-0005-0000-0000-000067000000}"/>
    <cellStyle name="Normal 8 3" xfId="106" xr:uid="{00000000-0005-0000-0000-000068000000}"/>
    <cellStyle name="Normal 8 4" xfId="107" xr:uid="{00000000-0005-0000-0000-000069000000}"/>
    <cellStyle name="Normal 8 5" xfId="108" xr:uid="{00000000-0005-0000-0000-00006A000000}"/>
    <cellStyle name="Normal 9" xfId="109" xr:uid="{00000000-0005-0000-0000-00006B000000}"/>
    <cellStyle name="Normal 9 2" xfId="110" xr:uid="{00000000-0005-0000-0000-00006C000000}"/>
    <cellStyle name="Normal 9 2 2" xfId="111" xr:uid="{00000000-0005-0000-0000-00006D000000}"/>
    <cellStyle name="Normal 9 2 3" xfId="112" xr:uid="{00000000-0005-0000-0000-00006E000000}"/>
    <cellStyle name="Normal 9 2 4" xfId="113" xr:uid="{00000000-0005-0000-0000-00006F000000}"/>
    <cellStyle name="Normal 9 3" xfId="114" xr:uid="{00000000-0005-0000-0000-000070000000}"/>
    <cellStyle name="Normal 9 4" xfId="115" xr:uid="{00000000-0005-0000-0000-000071000000}"/>
    <cellStyle name="Normal 9 5" xfId="116" xr:uid="{00000000-0005-0000-0000-000072000000}"/>
    <cellStyle name="Normal_DID-list Jan-2007" xfId="2" xr:uid="{00000000-0005-0000-0000-000073000000}"/>
    <cellStyle name="Normal_Kemi udenfor DID-listen" xfId="118" xr:uid="{00000000-0005-0000-0000-000074000000}"/>
    <cellStyle name="Overskrift 1" xfId="5" builtinId="16"/>
    <cellStyle name="Overskrift 3" xfId="6" builtinId="18"/>
  </cellStyles>
  <dxfs count="18">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theme="5"/>
        </patternFill>
      </fill>
    </dxf>
    <dxf>
      <fill>
        <patternFill>
          <bgColor theme="6" tint="0.39994506668294322"/>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6266667</xdr:colOff>
      <xdr:row>4</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4781550"/>
          <a:ext cx="6266667" cy="8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131</xdr:row>
      <xdr:rowOff>0</xdr:rowOff>
    </xdr:from>
    <xdr:ext cx="66675" cy="66675"/>
    <xdr:pic>
      <xdr:nvPicPr>
        <xdr:cNvPr id="2" name="Bilde 1" descr="Yes">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5074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0</xdr:colOff>
      <xdr:row>130</xdr:row>
      <xdr:rowOff>0</xdr:rowOff>
    </xdr:from>
    <xdr:to>
      <xdr:col>2</xdr:col>
      <xdr:colOff>66675</xdr:colOff>
      <xdr:row>130</xdr:row>
      <xdr:rowOff>66675</xdr:rowOff>
    </xdr:to>
    <xdr:pic>
      <xdr:nvPicPr>
        <xdr:cNvPr id="3" name="Bilde 1" descr="Yes">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0</xdr:colOff>
      <xdr:row>131</xdr:row>
      <xdr:rowOff>0</xdr:rowOff>
    </xdr:from>
    <xdr:ext cx="66675" cy="66675"/>
    <xdr:pic>
      <xdr:nvPicPr>
        <xdr:cNvPr id="2" name="Bilde 1" descr="Ye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0</xdr:colOff>
      <xdr:row>130</xdr:row>
      <xdr:rowOff>0</xdr:rowOff>
    </xdr:from>
    <xdr:to>
      <xdr:col>2</xdr:col>
      <xdr:colOff>66675</xdr:colOff>
      <xdr:row>130</xdr:row>
      <xdr:rowOff>66675</xdr:rowOff>
    </xdr:to>
    <xdr:pic>
      <xdr:nvPicPr>
        <xdr:cNvPr id="3" name="Bilde 1" descr="Yes">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fil.dsdk.local\O\Users\HHH\Downloads\090e_2_9_5_CDV_WUR_calculation_soaps_alternat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the sheets"/>
      <sheetName val="Formula"/>
      <sheetName val="CDV &amp; Degradability 2007"/>
      <sheetName val="CDV &amp; Degradability 2014"/>
      <sheetName val="WUR"/>
      <sheetName val="Emptying"/>
      <sheetName val="DID-list 2007"/>
      <sheetName val="DID-list 201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eraproject.com/files/36-F-05-Shor_H2O2_version1.pdf" TargetMode="External"/><Relationship Id="rId1" Type="http://schemas.openxmlformats.org/officeDocument/2006/relationships/hyperlink" Target="file:///\\dsfil.dsdk.local\..\TPE\AppData\Local\Microsoft\Windows\RGO.ECOLABEL\AppData\Roaming\Microsoft\Excel\Arbejdsmappe%20DID-listen\DID_revision_input_DID1169.xlsx" TargetMode="Externa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heraproject.com/files/36-F-05-Shor_H2O2_version1.pdf" TargetMode="External"/><Relationship Id="rId1" Type="http://schemas.openxmlformats.org/officeDocument/2006/relationships/hyperlink" Target="file:///\\dsfil.dsdk.local\..\TPE\AppData\Local\Microsoft\RGO.ECOLABEL\AppData\Roaming\Microsoft\Excel\Arbejdsmappe%20DID-listen\DID_revision_input_DID1169.xlsx"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zoomScaleNormal="100" workbookViewId="0">
      <selection activeCell="A10" sqref="A10:XFD10"/>
    </sheetView>
  </sheetViews>
  <sheetFormatPr defaultColWidth="9.109375" defaultRowHeight="13.2"/>
  <cols>
    <col min="1" max="1" width="131.5546875" customWidth="1"/>
  </cols>
  <sheetData>
    <row r="1" spans="1:1" ht="21.75" customHeight="1" thickBot="1">
      <c r="A1" s="119" t="s">
        <v>255</v>
      </c>
    </row>
    <row r="2" spans="1:1" ht="21" thickTop="1" thickBot="1">
      <c r="A2" s="205"/>
    </row>
    <row r="3" spans="1:1" ht="301.2" customHeight="1" thickTop="1">
      <c r="A3" s="116" t="s">
        <v>408</v>
      </c>
    </row>
    <row r="4" spans="1:1" ht="16.5" customHeight="1" thickBot="1">
      <c r="A4" s="121" t="s">
        <v>245</v>
      </c>
    </row>
    <row r="5" spans="1:1" ht="66" customHeight="1">
      <c r="A5" s="117"/>
    </row>
    <row r="6" spans="1:1" ht="28.8">
      <c r="A6" s="152" t="s">
        <v>263</v>
      </c>
    </row>
    <row r="7" spans="1:1" ht="28.8">
      <c r="A7" s="153" t="s">
        <v>264</v>
      </c>
    </row>
    <row r="8" spans="1:1">
      <c r="A8" s="122"/>
    </row>
    <row r="9" spans="1:1" ht="20.399999999999999" thickBot="1">
      <c r="A9" s="120" t="s">
        <v>247</v>
      </c>
    </row>
    <row r="10" spans="1:1" ht="73.2" customHeight="1" thickTop="1">
      <c r="A10" s="117" t="s">
        <v>262</v>
      </c>
    </row>
    <row r="11" spans="1:1">
      <c r="A11" s="122"/>
    </row>
    <row r="12" spans="1:1" ht="20.399999999999999" thickBot="1">
      <c r="A12" s="120" t="s">
        <v>248</v>
      </c>
    </row>
    <row r="13" spans="1:1" ht="13.8" thickTop="1">
      <c r="A13" s="117" t="s">
        <v>249</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6"/>
  <sheetViews>
    <sheetView zoomScale="80" zoomScaleNormal="80" workbookViewId="0">
      <selection activeCell="B1" sqref="B1"/>
    </sheetView>
  </sheetViews>
  <sheetFormatPr defaultColWidth="9.109375" defaultRowHeight="13.2"/>
  <cols>
    <col min="1" max="1" width="26.88671875" customWidth="1"/>
    <col min="2" max="2" width="26.44140625" customWidth="1"/>
    <col min="3" max="3" width="29.44140625" customWidth="1"/>
    <col min="4" max="4" width="13" customWidth="1"/>
    <col min="5" max="5" width="36.88671875" customWidth="1"/>
    <col min="6" max="6" width="22.88671875" customWidth="1"/>
    <col min="7" max="7" width="11.88671875" customWidth="1"/>
    <col min="8" max="8" width="12" customWidth="1"/>
    <col min="9" max="10" width="12.5546875" customWidth="1"/>
    <col min="11" max="11" width="12.33203125" customWidth="1"/>
    <col min="12" max="12" width="14" customWidth="1"/>
    <col min="13" max="13" width="13.88671875" customWidth="1"/>
    <col min="14" max="14" width="20" customWidth="1"/>
    <col min="15" max="15" width="20.44140625" customWidth="1"/>
    <col min="16" max="18" width="20.5546875" customWidth="1"/>
    <col min="19" max="19" width="20.5546875" style="199" customWidth="1"/>
    <col min="20" max="23" width="20.5546875" customWidth="1"/>
    <col min="24" max="24" width="19.109375" customWidth="1"/>
    <col min="25" max="25" width="12.88671875" customWidth="1"/>
    <col min="26" max="26" width="34.33203125" customWidth="1"/>
  </cols>
  <sheetData>
    <row r="1" spans="1:26" ht="14.4">
      <c r="A1" s="96" t="s">
        <v>257</v>
      </c>
      <c r="B1" s="95"/>
      <c r="C1" s="100"/>
      <c r="D1" s="100"/>
      <c r="E1" s="100"/>
      <c r="F1" s="100"/>
      <c r="G1" s="100"/>
      <c r="H1" s="100"/>
      <c r="I1" s="100"/>
      <c r="J1" s="100"/>
      <c r="K1" s="100"/>
      <c r="L1" s="100"/>
      <c r="M1" s="100"/>
      <c r="N1" s="100"/>
      <c r="O1" s="100"/>
      <c r="P1" s="100"/>
      <c r="Q1" s="100"/>
      <c r="R1" s="189"/>
      <c r="S1" s="193"/>
      <c r="T1" s="100"/>
      <c r="U1" s="100"/>
      <c r="V1" s="100"/>
      <c r="W1" s="100"/>
      <c r="X1" s="100"/>
      <c r="Y1" s="100"/>
      <c r="Z1" s="100"/>
    </row>
    <row r="2" spans="1:26" ht="14.4">
      <c r="A2" s="96" t="s">
        <v>253</v>
      </c>
      <c r="B2" s="95"/>
      <c r="C2" s="100"/>
      <c r="D2" s="100"/>
      <c r="E2" s="100"/>
      <c r="F2" s="100"/>
      <c r="G2" s="100"/>
      <c r="H2" s="100"/>
      <c r="I2" s="100"/>
      <c r="J2" s="100"/>
      <c r="K2" s="100"/>
      <c r="L2" s="100"/>
      <c r="M2" s="100"/>
      <c r="N2" s="100"/>
      <c r="O2" s="100"/>
      <c r="P2" s="100"/>
      <c r="Q2" s="100"/>
      <c r="R2" s="189"/>
      <c r="S2" s="193"/>
      <c r="T2" s="100"/>
      <c r="U2" s="100"/>
      <c r="V2" s="100"/>
      <c r="W2" s="100"/>
      <c r="X2" s="100"/>
      <c r="Y2" s="100"/>
      <c r="Z2" s="100"/>
    </row>
    <row r="3" spans="1:26" ht="14.4">
      <c r="A3" s="96" t="s">
        <v>254</v>
      </c>
      <c r="B3" s="95"/>
      <c r="C3" s="100"/>
      <c r="D3" s="100"/>
      <c r="E3" s="100"/>
      <c r="F3" s="100"/>
      <c r="G3" s="100"/>
      <c r="H3" s="100"/>
      <c r="I3" s="100"/>
      <c r="J3" s="100"/>
      <c r="K3" s="100"/>
      <c r="L3" s="100"/>
      <c r="M3" s="100"/>
      <c r="N3" s="100"/>
      <c r="O3" s="100"/>
      <c r="P3" s="100"/>
      <c r="Q3" s="190"/>
      <c r="R3" s="100"/>
      <c r="S3" s="194"/>
      <c r="T3" s="100"/>
      <c r="U3" s="100"/>
      <c r="V3" s="100"/>
      <c r="W3" s="100"/>
      <c r="X3" s="100"/>
      <c r="Y3" s="100"/>
      <c r="Z3" s="100"/>
    </row>
    <row r="4" spans="1:26" ht="14.4">
      <c r="A4" s="156"/>
      <c r="B4" s="101"/>
      <c r="C4" s="156"/>
      <c r="D4" s="101"/>
      <c r="E4" s="101"/>
      <c r="F4" s="101"/>
      <c r="G4" s="101"/>
      <c r="H4" s="101"/>
      <c r="I4" s="101"/>
      <c r="J4" s="101"/>
      <c r="K4" s="101"/>
      <c r="L4" s="101"/>
      <c r="M4" s="101"/>
      <c r="N4" s="101"/>
      <c r="O4" s="101"/>
      <c r="P4" s="101"/>
      <c r="Q4" s="101"/>
      <c r="R4" s="101"/>
      <c r="S4" s="195"/>
      <c r="T4" s="101"/>
      <c r="U4" s="101"/>
      <c r="V4" s="101"/>
      <c r="W4" s="101"/>
      <c r="X4" s="101"/>
      <c r="Y4" s="101"/>
      <c r="Z4" s="101"/>
    </row>
    <row r="5" spans="1:26" ht="58.2" thickBot="1">
      <c r="A5" s="97" t="s">
        <v>259</v>
      </c>
      <c r="B5" s="98" t="s">
        <v>258</v>
      </c>
      <c r="C5" s="154" t="s">
        <v>256</v>
      </c>
      <c r="D5" s="98" t="s">
        <v>251</v>
      </c>
      <c r="E5" s="178" t="s">
        <v>382</v>
      </c>
      <c r="F5" s="178" t="s">
        <v>381</v>
      </c>
      <c r="G5" s="178" t="s">
        <v>383</v>
      </c>
      <c r="H5" s="178" t="s">
        <v>384</v>
      </c>
      <c r="I5" s="178" t="s">
        <v>385</v>
      </c>
      <c r="J5" s="457" t="s">
        <v>564</v>
      </c>
      <c r="K5" s="360" t="s">
        <v>500</v>
      </c>
      <c r="L5" s="102" t="s">
        <v>246</v>
      </c>
      <c r="M5" s="99" t="s">
        <v>252</v>
      </c>
      <c r="N5" s="460" t="s">
        <v>570</v>
      </c>
      <c r="O5" s="460" t="s">
        <v>571</v>
      </c>
      <c r="P5" s="460" t="s">
        <v>572</v>
      </c>
      <c r="Q5" s="460" t="s">
        <v>573</v>
      </c>
      <c r="R5" s="460" t="s">
        <v>574</v>
      </c>
      <c r="S5" s="196" t="s">
        <v>405</v>
      </c>
      <c r="T5" s="191" t="s">
        <v>406</v>
      </c>
      <c r="U5" s="168" t="s">
        <v>374</v>
      </c>
      <c r="V5" s="168" t="s">
        <v>375</v>
      </c>
      <c r="W5" s="168" t="s">
        <v>379</v>
      </c>
      <c r="X5" s="206" t="s">
        <v>409</v>
      </c>
      <c r="Y5" s="206" t="s">
        <v>410</v>
      </c>
      <c r="Z5" s="103" t="s">
        <v>250</v>
      </c>
    </row>
    <row r="6" spans="1:26" ht="15" thickTop="1">
      <c r="A6" s="104"/>
      <c r="B6" s="461"/>
      <c r="C6" s="461"/>
      <c r="D6" s="108"/>
      <c r="E6" s="474"/>
      <c r="F6" s="112"/>
      <c r="G6" s="112"/>
      <c r="H6" s="112"/>
      <c r="I6" s="112"/>
      <c r="J6" s="112"/>
      <c r="K6" s="112"/>
      <c r="L6" s="108"/>
      <c r="M6" s="112"/>
      <c r="N6" s="186"/>
      <c r="O6" s="186"/>
      <c r="P6" s="186"/>
      <c r="Q6" s="186"/>
      <c r="R6" s="186"/>
      <c r="S6" s="197"/>
      <c r="T6" s="169"/>
      <c r="U6" s="169"/>
      <c r="V6" s="169"/>
      <c r="W6" s="169"/>
      <c r="X6" s="108"/>
      <c r="Y6" s="108"/>
      <c r="Z6" s="108"/>
    </row>
    <row r="7" spans="1:26" ht="14.4">
      <c r="A7" s="105"/>
      <c r="B7" s="115"/>
      <c r="C7" s="459"/>
      <c r="D7" s="109"/>
      <c r="E7" s="466"/>
      <c r="F7" s="113"/>
      <c r="G7" s="113"/>
      <c r="H7" s="113"/>
      <c r="I7" s="113"/>
      <c r="J7" s="113"/>
      <c r="K7" s="113"/>
      <c r="L7" s="109"/>
      <c r="M7" s="113"/>
      <c r="N7" s="187"/>
      <c r="O7" s="187"/>
      <c r="P7" s="187"/>
      <c r="Q7" s="187"/>
      <c r="R7" s="192"/>
      <c r="S7" s="198"/>
      <c r="T7" s="170"/>
      <c r="U7" s="170"/>
      <c r="V7" s="170"/>
      <c r="W7" s="170"/>
      <c r="X7" s="109"/>
      <c r="Y7" s="109"/>
      <c r="Z7" s="109"/>
    </row>
    <row r="8" spans="1:26" ht="14.4">
      <c r="A8" s="105"/>
      <c r="B8" s="105"/>
      <c r="C8" s="459"/>
      <c r="D8" s="109"/>
      <c r="E8" s="110"/>
      <c r="F8" s="113"/>
      <c r="G8" s="113"/>
      <c r="H8" s="113"/>
      <c r="I8" s="113"/>
      <c r="J8" s="113"/>
      <c r="K8" s="113"/>
      <c r="L8" s="109"/>
      <c r="M8" s="113"/>
      <c r="N8" s="188"/>
      <c r="O8" s="187"/>
      <c r="P8" s="187"/>
      <c r="Q8" s="187"/>
      <c r="R8" s="187"/>
      <c r="S8" s="198"/>
      <c r="T8" s="170"/>
      <c r="U8" s="170"/>
      <c r="V8" s="170"/>
      <c r="W8" s="170"/>
      <c r="X8" s="109"/>
      <c r="Y8" s="109"/>
      <c r="Z8" s="109"/>
    </row>
    <row r="9" spans="1:26" ht="14.4">
      <c r="A9" s="106"/>
      <c r="B9" s="106"/>
      <c r="C9" s="361"/>
      <c r="D9" s="109"/>
      <c r="E9" s="111"/>
      <c r="F9" s="113"/>
      <c r="G9" s="113"/>
      <c r="H9" s="113"/>
      <c r="I9" s="114"/>
      <c r="J9" s="114"/>
      <c r="K9" s="114"/>
      <c r="L9" s="109"/>
      <c r="M9" s="113"/>
      <c r="N9" s="188"/>
      <c r="O9" s="187"/>
      <c r="P9" s="187"/>
      <c r="Q9" s="187"/>
      <c r="R9" s="187"/>
      <c r="S9" s="198"/>
      <c r="T9" s="170"/>
      <c r="U9" s="170"/>
      <c r="V9" s="170"/>
      <c r="W9" s="170"/>
      <c r="X9" s="109"/>
      <c r="Y9" s="109"/>
      <c r="Z9" s="109"/>
    </row>
    <row r="10" spans="1:26" ht="14.4">
      <c r="A10" s="107"/>
      <c r="B10" s="107"/>
      <c r="C10" s="361"/>
      <c r="D10" s="109"/>
      <c r="E10" s="151"/>
      <c r="F10" s="113"/>
      <c r="G10" s="113"/>
      <c r="H10" s="113"/>
      <c r="I10" s="114"/>
      <c r="J10" s="114"/>
      <c r="K10" s="114"/>
      <c r="L10" s="109"/>
      <c r="M10" s="113"/>
      <c r="N10" s="187"/>
      <c r="O10" s="187"/>
      <c r="P10" s="187"/>
      <c r="Q10" s="187"/>
      <c r="R10" s="187"/>
      <c r="S10" s="198"/>
      <c r="T10" s="170"/>
      <c r="U10" s="170"/>
      <c r="V10" s="170"/>
      <c r="W10" s="170"/>
      <c r="X10" s="109"/>
      <c r="Y10" s="109"/>
      <c r="Z10" s="109"/>
    </row>
    <row r="11" spans="1:26" ht="14.4">
      <c r="A11" s="107"/>
      <c r="B11" s="107"/>
      <c r="C11" s="361"/>
      <c r="D11" s="109"/>
      <c r="E11" s="110"/>
      <c r="F11" s="113"/>
      <c r="G11" s="113"/>
      <c r="H11" s="113"/>
      <c r="I11" s="113"/>
      <c r="J11" s="113"/>
      <c r="K11" s="113"/>
      <c r="L11" s="109"/>
      <c r="M11" s="113"/>
      <c r="N11" s="187"/>
      <c r="O11" s="187"/>
      <c r="P11" s="187"/>
      <c r="Q11" s="187"/>
      <c r="R11" s="187"/>
      <c r="S11" s="198"/>
      <c r="T11" s="170"/>
      <c r="U11" s="170"/>
      <c r="V11" s="170"/>
      <c r="W11" s="170"/>
      <c r="X11" s="109"/>
      <c r="Y11" s="109"/>
      <c r="Z11" s="109"/>
    </row>
    <row r="12" spans="1:26" ht="14.4">
      <c r="A12" s="107"/>
      <c r="B12" s="107"/>
      <c r="C12" s="361"/>
      <c r="D12" s="109"/>
      <c r="E12" s="110"/>
      <c r="F12" s="113"/>
      <c r="G12" s="113"/>
      <c r="H12" s="113"/>
      <c r="I12" s="113"/>
      <c r="J12" s="113"/>
      <c r="K12" s="113"/>
      <c r="L12" s="109"/>
      <c r="M12" s="113"/>
      <c r="N12" s="187"/>
      <c r="O12" s="187"/>
      <c r="P12" s="187"/>
      <c r="Q12" s="187"/>
      <c r="R12" s="187"/>
      <c r="S12" s="198"/>
      <c r="T12" s="170"/>
      <c r="U12" s="170"/>
      <c r="V12" s="170"/>
      <c r="W12" s="170"/>
      <c r="X12" s="109"/>
      <c r="Y12" s="109"/>
      <c r="Z12" s="109"/>
    </row>
    <row r="13" spans="1:26" ht="14.4">
      <c r="A13" s="107"/>
      <c r="B13" s="107"/>
      <c r="C13" s="107"/>
      <c r="D13" s="109"/>
      <c r="E13" s="110"/>
      <c r="F13" s="113"/>
      <c r="G13" s="113"/>
      <c r="H13" s="113"/>
      <c r="I13" s="113"/>
      <c r="J13" s="113"/>
      <c r="K13" s="113"/>
      <c r="L13" s="109"/>
      <c r="M13" s="113"/>
      <c r="N13" s="187"/>
      <c r="O13" s="187"/>
      <c r="P13" s="187"/>
      <c r="Q13" s="187"/>
      <c r="R13" s="187"/>
      <c r="S13" s="198"/>
      <c r="T13" s="170"/>
      <c r="U13" s="170"/>
      <c r="V13" s="170"/>
      <c r="W13" s="170"/>
      <c r="X13" s="109"/>
      <c r="Y13" s="109"/>
      <c r="Z13" s="109"/>
    </row>
    <row r="14" spans="1:26" ht="14.4">
      <c r="A14" s="107"/>
      <c r="B14" s="107"/>
      <c r="C14" s="107"/>
      <c r="D14" s="109"/>
      <c r="E14" s="110"/>
      <c r="F14" s="113"/>
      <c r="G14" s="113"/>
      <c r="H14" s="113"/>
      <c r="I14" s="113"/>
      <c r="J14" s="113"/>
      <c r="K14" s="113"/>
      <c r="L14" s="109"/>
      <c r="M14" s="113"/>
      <c r="N14" s="187"/>
      <c r="O14" s="187"/>
      <c r="P14" s="187"/>
      <c r="Q14" s="187"/>
      <c r="R14" s="187"/>
      <c r="S14" s="198"/>
      <c r="T14" s="170"/>
      <c r="U14" s="170"/>
      <c r="V14" s="170"/>
      <c r="W14" s="170"/>
      <c r="X14" s="109"/>
      <c r="Y14" s="109"/>
      <c r="Z14" s="109"/>
    </row>
    <row r="15" spans="1:26" ht="14.4">
      <c r="A15" s="107"/>
      <c r="B15" s="107"/>
      <c r="C15" s="462"/>
      <c r="D15" s="109"/>
      <c r="E15" s="463"/>
      <c r="F15" s="113"/>
      <c r="G15" s="113"/>
      <c r="H15" s="113"/>
      <c r="I15" s="464"/>
      <c r="J15" s="464"/>
      <c r="K15" s="464"/>
      <c r="L15" s="109"/>
      <c r="M15" s="113"/>
      <c r="N15" s="187"/>
      <c r="O15" s="187"/>
      <c r="P15" s="187"/>
      <c r="Q15" s="187"/>
      <c r="R15" s="187"/>
      <c r="S15" s="198"/>
      <c r="T15" s="170"/>
      <c r="U15" s="170"/>
      <c r="V15" s="170"/>
      <c r="W15" s="170"/>
      <c r="X15" s="109"/>
      <c r="Y15" s="109"/>
      <c r="Z15" s="109"/>
    </row>
    <row r="16" spans="1:26" ht="14.4">
      <c r="A16" s="107"/>
      <c r="B16" s="107"/>
      <c r="C16" s="462"/>
      <c r="D16" s="109"/>
      <c r="E16" s="463"/>
      <c r="F16" s="113"/>
      <c r="G16" s="113"/>
      <c r="H16" s="113"/>
      <c r="I16" s="113"/>
      <c r="J16" s="113"/>
      <c r="K16" s="113"/>
      <c r="L16" s="109"/>
      <c r="M16" s="113"/>
      <c r="N16" s="187"/>
      <c r="O16" s="187"/>
      <c r="P16" s="187"/>
      <c r="Q16" s="187"/>
      <c r="R16" s="187"/>
      <c r="S16" s="198"/>
      <c r="T16" s="170"/>
      <c r="U16" s="170"/>
      <c r="V16" s="170"/>
      <c r="W16" s="170"/>
      <c r="X16" s="109"/>
      <c r="Y16" s="109"/>
      <c r="Z16" s="109"/>
    </row>
    <row r="17" spans="1:26" ht="14.4">
      <c r="A17" s="107"/>
      <c r="B17" s="107"/>
      <c r="C17" s="107"/>
      <c r="D17" s="109"/>
      <c r="E17" s="110"/>
      <c r="F17" s="113"/>
      <c r="G17" s="113"/>
      <c r="H17" s="113"/>
      <c r="I17" s="113"/>
      <c r="J17" s="113"/>
      <c r="K17" s="113"/>
      <c r="L17" s="109"/>
      <c r="M17" s="113"/>
      <c r="N17" s="187"/>
      <c r="O17" s="187"/>
      <c r="P17" s="187"/>
      <c r="Q17" s="187"/>
      <c r="R17" s="187"/>
      <c r="S17" s="198"/>
      <c r="T17" s="170"/>
      <c r="U17" s="170"/>
      <c r="V17" s="170"/>
      <c r="W17" s="170"/>
      <c r="X17" s="109"/>
      <c r="Y17" s="109"/>
      <c r="Z17" s="109"/>
    </row>
    <row r="18" spans="1:26" ht="14.4">
      <c r="A18" s="107"/>
      <c r="B18" s="107"/>
      <c r="C18" s="107"/>
      <c r="D18" s="109"/>
      <c r="E18" s="110"/>
      <c r="F18" s="113"/>
      <c r="G18" s="113"/>
      <c r="H18" s="113"/>
      <c r="I18" s="113"/>
      <c r="J18" s="113"/>
      <c r="K18" s="113"/>
      <c r="L18" s="109"/>
      <c r="M18" s="113"/>
      <c r="N18" s="187"/>
      <c r="O18" s="187"/>
      <c r="P18" s="187"/>
      <c r="Q18" s="187"/>
      <c r="R18" s="187"/>
      <c r="S18" s="198"/>
      <c r="T18" s="170"/>
      <c r="U18" s="170"/>
      <c r="V18" s="170"/>
      <c r="W18" s="170"/>
      <c r="X18" s="109"/>
      <c r="Y18" s="109"/>
      <c r="Z18" s="109"/>
    </row>
    <row r="19" spans="1:26" ht="14.4">
      <c r="A19" s="107"/>
      <c r="B19" s="107"/>
      <c r="C19" s="107"/>
      <c r="D19" s="109"/>
      <c r="E19" s="110"/>
      <c r="F19" s="113"/>
      <c r="G19" s="113"/>
      <c r="H19" s="113"/>
      <c r="I19" s="113"/>
      <c r="J19" s="113"/>
      <c r="K19" s="113"/>
      <c r="L19" s="109"/>
      <c r="M19" s="113"/>
      <c r="N19" s="187"/>
      <c r="O19" s="187"/>
      <c r="P19" s="187"/>
      <c r="Q19" s="187"/>
      <c r="R19" s="187"/>
      <c r="S19" s="198"/>
      <c r="T19" s="170"/>
      <c r="U19" s="170"/>
      <c r="V19" s="170"/>
      <c r="W19" s="170"/>
      <c r="X19" s="109"/>
      <c r="Y19" s="109"/>
      <c r="Z19" s="109"/>
    </row>
    <row r="20" spans="1:26" ht="14.4">
      <c r="A20" s="107"/>
      <c r="B20" s="107"/>
      <c r="C20" s="107"/>
      <c r="D20" s="109"/>
      <c r="E20" s="110"/>
      <c r="F20" s="113"/>
      <c r="G20" s="113"/>
      <c r="H20" s="113"/>
      <c r="I20" s="113"/>
      <c r="J20" s="113"/>
      <c r="K20" s="113"/>
      <c r="L20" s="109"/>
      <c r="M20" s="113"/>
      <c r="N20" s="187"/>
      <c r="O20" s="187"/>
      <c r="P20" s="187"/>
      <c r="Q20" s="187"/>
      <c r="R20" s="187"/>
      <c r="S20" s="198"/>
      <c r="T20" s="170"/>
      <c r="U20" s="170"/>
      <c r="V20" s="170"/>
      <c r="W20" s="170"/>
      <c r="X20" s="109"/>
      <c r="Y20" s="109"/>
      <c r="Z20" s="109"/>
    </row>
    <row r="21" spans="1:26" ht="14.4">
      <c r="A21" s="107"/>
      <c r="B21" s="107"/>
      <c r="C21" s="107"/>
      <c r="D21" s="109"/>
      <c r="E21" s="110"/>
      <c r="F21" s="113"/>
      <c r="G21" s="113"/>
      <c r="H21" s="113"/>
      <c r="I21" s="113"/>
      <c r="J21" s="113"/>
      <c r="K21" s="113"/>
      <c r="L21" s="109"/>
      <c r="M21" s="113"/>
      <c r="N21" s="187"/>
      <c r="O21" s="187"/>
      <c r="P21" s="187"/>
      <c r="Q21" s="187"/>
      <c r="R21" s="187"/>
      <c r="S21" s="198"/>
      <c r="T21" s="170"/>
      <c r="U21" s="170"/>
      <c r="V21" s="170"/>
      <c r="W21" s="170"/>
      <c r="X21" s="109"/>
      <c r="Y21" s="109"/>
      <c r="Z21" s="109"/>
    </row>
    <row r="22" spans="1:26" ht="14.4">
      <c r="A22" s="107"/>
      <c r="B22" s="107"/>
      <c r="C22" s="107"/>
      <c r="D22" s="109"/>
      <c r="E22" s="110"/>
      <c r="F22" s="113"/>
      <c r="G22" s="113"/>
      <c r="H22" s="113"/>
      <c r="I22" s="113"/>
      <c r="J22" s="113"/>
      <c r="K22" s="113"/>
      <c r="L22" s="109"/>
      <c r="M22" s="113"/>
      <c r="N22" s="187"/>
      <c r="O22" s="187"/>
      <c r="P22" s="187"/>
      <c r="Q22" s="187"/>
      <c r="R22" s="187"/>
      <c r="S22" s="198"/>
      <c r="T22" s="170"/>
      <c r="U22" s="170"/>
      <c r="V22" s="170"/>
      <c r="W22" s="170"/>
      <c r="X22" s="109"/>
      <c r="Y22" s="109"/>
      <c r="Z22" s="109"/>
    </row>
    <row r="23" spans="1:26" ht="14.4">
      <c r="A23" s="107"/>
      <c r="B23" s="107"/>
      <c r="C23" s="107"/>
      <c r="D23" s="109"/>
      <c r="E23" s="110"/>
      <c r="F23" s="113"/>
      <c r="G23" s="113"/>
      <c r="H23" s="113"/>
      <c r="I23" s="113"/>
      <c r="J23" s="113"/>
      <c r="K23" s="113"/>
      <c r="L23" s="109"/>
      <c r="M23" s="113"/>
      <c r="N23" s="187"/>
      <c r="O23" s="187"/>
      <c r="P23" s="187"/>
      <c r="Q23" s="187"/>
      <c r="R23" s="187"/>
      <c r="S23" s="198"/>
      <c r="T23" s="170"/>
      <c r="U23" s="170"/>
      <c r="V23" s="170"/>
      <c r="W23" s="170"/>
      <c r="X23" s="109"/>
      <c r="Y23" s="109"/>
      <c r="Z23" s="109"/>
    </row>
    <row r="24" spans="1:26" ht="14.4">
      <c r="A24" s="107"/>
      <c r="B24" s="107"/>
      <c r="C24" s="107"/>
      <c r="D24" s="109"/>
      <c r="E24" s="110"/>
      <c r="F24" s="113"/>
      <c r="G24" s="113"/>
      <c r="H24" s="113"/>
      <c r="I24" s="113"/>
      <c r="J24" s="113"/>
      <c r="K24" s="113"/>
      <c r="L24" s="109"/>
      <c r="M24" s="113"/>
      <c r="N24" s="187"/>
      <c r="O24" s="187"/>
      <c r="P24" s="187"/>
      <c r="Q24" s="187"/>
      <c r="R24" s="187"/>
      <c r="S24" s="198"/>
      <c r="T24" s="170"/>
      <c r="U24" s="170"/>
      <c r="V24" s="170"/>
      <c r="W24" s="170"/>
      <c r="X24" s="109"/>
      <c r="Y24" s="109"/>
      <c r="Z24" s="109"/>
    </row>
    <row r="25" spans="1:26" ht="14.4">
      <c r="A25" s="107"/>
      <c r="B25" s="107"/>
      <c r="C25" s="107"/>
      <c r="D25" s="109"/>
      <c r="E25" s="110"/>
      <c r="F25" s="113"/>
      <c r="G25" s="113"/>
      <c r="H25" s="113"/>
      <c r="I25" s="113"/>
      <c r="J25" s="113"/>
      <c r="K25" s="113"/>
      <c r="L25" s="109"/>
      <c r="M25" s="113"/>
      <c r="N25" s="187"/>
      <c r="O25" s="187"/>
      <c r="P25" s="187"/>
      <c r="Q25" s="187"/>
      <c r="R25" s="187"/>
      <c r="S25" s="198"/>
      <c r="T25" s="170"/>
      <c r="U25" s="170"/>
      <c r="V25" s="170"/>
      <c r="W25" s="170"/>
      <c r="X25" s="109"/>
      <c r="Y25" s="109"/>
      <c r="Z25" s="109"/>
    </row>
    <row r="26" spans="1:26" ht="14.4">
      <c r="A26" s="107"/>
      <c r="B26" s="107"/>
      <c r="C26" s="107"/>
      <c r="D26" s="109"/>
      <c r="E26" s="110"/>
      <c r="F26" s="113"/>
      <c r="G26" s="113"/>
      <c r="H26" s="113"/>
      <c r="I26" s="113"/>
      <c r="J26" s="113"/>
      <c r="K26" s="113"/>
      <c r="L26" s="109"/>
      <c r="M26" s="113"/>
      <c r="N26" s="187"/>
      <c r="O26" s="187"/>
      <c r="P26" s="187"/>
      <c r="Q26" s="187"/>
      <c r="R26" s="187"/>
      <c r="S26" s="198"/>
      <c r="T26" s="170"/>
      <c r="U26" s="170"/>
      <c r="V26" s="170"/>
      <c r="W26" s="170"/>
      <c r="X26" s="109"/>
      <c r="Y26" s="109"/>
      <c r="Z26" s="109"/>
    </row>
    <row r="27" spans="1:26" ht="14.4">
      <c r="A27" s="107"/>
      <c r="B27" s="107"/>
      <c r="C27" s="107"/>
      <c r="D27" s="109"/>
      <c r="E27" s="110"/>
      <c r="F27" s="113"/>
      <c r="G27" s="113"/>
      <c r="H27" s="113"/>
      <c r="I27" s="113"/>
      <c r="J27" s="113"/>
      <c r="K27" s="113"/>
      <c r="L27" s="109"/>
      <c r="M27" s="113"/>
      <c r="N27" s="187"/>
      <c r="O27" s="187"/>
      <c r="P27" s="187"/>
      <c r="Q27" s="187"/>
      <c r="R27" s="187"/>
      <c r="S27" s="198"/>
      <c r="T27" s="170"/>
      <c r="U27" s="170"/>
      <c r="V27" s="170"/>
      <c r="W27" s="170"/>
      <c r="X27" s="109"/>
      <c r="Y27" s="109"/>
      <c r="Z27" s="109"/>
    </row>
    <row r="28" spans="1:26" ht="14.4">
      <c r="A28" s="107"/>
      <c r="B28" s="107"/>
      <c r="C28" s="107"/>
      <c r="D28" s="109"/>
      <c r="E28" s="110"/>
      <c r="F28" s="113"/>
      <c r="G28" s="113"/>
      <c r="H28" s="113"/>
      <c r="I28" s="113"/>
      <c r="J28" s="113"/>
      <c r="K28" s="113"/>
      <c r="L28" s="109"/>
      <c r="M28" s="113"/>
      <c r="N28" s="187"/>
      <c r="O28" s="187"/>
      <c r="P28" s="187"/>
      <c r="Q28" s="187"/>
      <c r="R28" s="187"/>
      <c r="S28" s="198"/>
      <c r="T28" s="170"/>
      <c r="U28" s="170"/>
      <c r="V28" s="170"/>
      <c r="W28" s="170"/>
      <c r="X28" s="109"/>
      <c r="Y28" s="109"/>
      <c r="Z28" s="109"/>
    </row>
    <row r="29" spans="1:26" ht="14.4">
      <c r="A29" s="107"/>
      <c r="B29" s="107"/>
      <c r="C29" s="107"/>
      <c r="D29" s="109"/>
      <c r="E29" s="110"/>
      <c r="F29" s="113"/>
      <c r="G29" s="113"/>
      <c r="H29" s="113"/>
      <c r="I29" s="113"/>
      <c r="J29" s="113"/>
      <c r="K29" s="113"/>
      <c r="L29" s="109"/>
      <c r="M29" s="113"/>
      <c r="N29" s="187"/>
      <c r="O29" s="187"/>
      <c r="P29" s="187"/>
      <c r="Q29" s="187"/>
      <c r="R29" s="187"/>
      <c r="S29" s="198"/>
      <c r="T29" s="170"/>
      <c r="U29" s="170"/>
      <c r="V29" s="170"/>
      <c r="W29" s="170"/>
      <c r="X29" s="109"/>
      <c r="Y29" s="109"/>
      <c r="Z29" s="109"/>
    </row>
    <row r="30" spans="1:26" ht="14.4">
      <c r="A30" s="107"/>
      <c r="B30" s="107"/>
      <c r="C30" s="107"/>
      <c r="D30" s="109"/>
      <c r="E30" s="110"/>
      <c r="F30" s="113"/>
      <c r="G30" s="113"/>
      <c r="H30" s="113"/>
      <c r="I30" s="113"/>
      <c r="J30" s="113"/>
      <c r="K30" s="113"/>
      <c r="L30" s="109"/>
      <c r="M30" s="113"/>
      <c r="N30" s="187"/>
      <c r="O30" s="187"/>
      <c r="P30" s="187"/>
      <c r="Q30" s="187"/>
      <c r="R30" s="187"/>
      <c r="S30" s="198"/>
      <c r="T30" s="170"/>
      <c r="U30" s="170"/>
      <c r="V30" s="170"/>
      <c r="W30" s="170"/>
      <c r="X30" s="109"/>
      <c r="Y30" s="109"/>
      <c r="Z30" s="109"/>
    </row>
    <row r="31" spans="1:26" ht="14.4">
      <c r="A31" s="107"/>
      <c r="B31" s="107"/>
      <c r="C31" s="107"/>
      <c r="D31" s="109"/>
      <c r="E31" s="110"/>
      <c r="F31" s="113"/>
      <c r="G31" s="113"/>
      <c r="H31" s="113"/>
      <c r="I31" s="113"/>
      <c r="J31" s="113"/>
      <c r="K31" s="113"/>
      <c r="L31" s="109"/>
      <c r="M31" s="113"/>
      <c r="N31" s="187"/>
      <c r="O31" s="187"/>
      <c r="P31" s="187"/>
      <c r="Q31" s="187"/>
      <c r="R31" s="187"/>
      <c r="S31" s="198"/>
      <c r="T31" s="170"/>
      <c r="U31" s="170"/>
      <c r="V31" s="170"/>
      <c r="W31" s="170"/>
      <c r="X31" s="109"/>
      <c r="Y31" s="109"/>
      <c r="Z31" s="109"/>
    </row>
    <row r="32" spans="1:26" ht="14.4">
      <c r="A32" s="107"/>
      <c r="B32" s="107"/>
      <c r="C32" s="107"/>
      <c r="D32" s="109"/>
      <c r="E32" s="110"/>
      <c r="F32" s="113"/>
      <c r="G32" s="113"/>
      <c r="H32" s="113"/>
      <c r="I32" s="113"/>
      <c r="J32" s="113"/>
      <c r="K32" s="113"/>
      <c r="L32" s="109"/>
      <c r="M32" s="113"/>
      <c r="N32" s="187"/>
      <c r="O32" s="187"/>
      <c r="P32" s="187"/>
      <c r="Q32" s="187"/>
      <c r="R32" s="187"/>
      <c r="S32" s="198"/>
      <c r="T32" s="170"/>
      <c r="U32" s="170"/>
      <c r="V32" s="170"/>
      <c r="W32" s="170"/>
      <c r="X32" s="109"/>
      <c r="Y32" s="109"/>
      <c r="Z32" s="109"/>
    </row>
    <row r="33" spans="1:26" ht="14.4">
      <c r="A33" s="107"/>
      <c r="B33" s="107"/>
      <c r="C33" s="107"/>
      <c r="D33" s="109"/>
      <c r="E33" s="110"/>
      <c r="F33" s="113"/>
      <c r="G33" s="113"/>
      <c r="H33" s="113"/>
      <c r="I33" s="113"/>
      <c r="J33" s="113"/>
      <c r="K33" s="113"/>
      <c r="L33" s="109"/>
      <c r="M33" s="113"/>
      <c r="N33" s="187"/>
      <c r="O33" s="187"/>
      <c r="P33" s="187"/>
      <c r="Q33" s="187"/>
      <c r="R33" s="187"/>
      <c r="S33" s="198"/>
      <c r="T33" s="170"/>
      <c r="U33" s="170"/>
      <c r="V33" s="170"/>
      <c r="W33" s="170"/>
      <c r="X33" s="109"/>
      <c r="Y33" s="109"/>
      <c r="Z33" s="109"/>
    </row>
    <row r="34" spans="1:26" ht="14.4">
      <c r="A34" s="107"/>
      <c r="B34" s="107"/>
      <c r="C34" s="107"/>
      <c r="D34" s="109"/>
      <c r="E34" s="110"/>
      <c r="F34" s="113"/>
      <c r="G34" s="113"/>
      <c r="H34" s="113"/>
      <c r="I34" s="113"/>
      <c r="J34" s="113"/>
      <c r="K34" s="113"/>
      <c r="L34" s="109"/>
      <c r="M34" s="113"/>
      <c r="N34" s="187"/>
      <c r="O34" s="187"/>
      <c r="P34" s="187"/>
      <c r="Q34" s="187"/>
      <c r="R34" s="187"/>
      <c r="S34" s="198"/>
      <c r="T34" s="170"/>
      <c r="U34" s="170"/>
      <c r="V34" s="170"/>
      <c r="W34" s="170"/>
      <c r="X34" s="109"/>
      <c r="Y34" s="109"/>
      <c r="Z34" s="109"/>
    </row>
    <row r="35" spans="1:26" ht="14.4">
      <c r="A35" s="107"/>
      <c r="B35" s="107"/>
      <c r="C35" s="107"/>
      <c r="D35" s="109"/>
      <c r="E35" s="110"/>
      <c r="F35" s="113"/>
      <c r="G35" s="113"/>
      <c r="H35" s="113"/>
      <c r="I35" s="113"/>
      <c r="J35" s="113"/>
      <c r="K35" s="113"/>
      <c r="L35" s="109"/>
      <c r="M35" s="113"/>
      <c r="N35" s="187"/>
      <c r="O35" s="187"/>
      <c r="P35" s="187"/>
      <c r="Q35" s="187"/>
      <c r="R35" s="187"/>
      <c r="S35" s="198"/>
      <c r="T35" s="170"/>
      <c r="U35" s="170"/>
      <c r="V35" s="170"/>
      <c r="W35" s="170"/>
      <c r="X35" s="109"/>
      <c r="Y35" s="109"/>
      <c r="Z35" s="109"/>
    </row>
    <row r="36" spans="1:26" ht="14.4">
      <c r="A36" s="107"/>
      <c r="B36" s="107"/>
      <c r="C36" s="107"/>
      <c r="D36" s="109"/>
      <c r="E36" s="110"/>
      <c r="F36" s="113"/>
      <c r="G36" s="113"/>
      <c r="H36" s="113"/>
      <c r="I36" s="113"/>
      <c r="J36" s="113"/>
      <c r="K36" s="113"/>
      <c r="L36" s="109"/>
      <c r="M36" s="113"/>
      <c r="N36" s="187"/>
      <c r="O36" s="187"/>
      <c r="P36" s="187"/>
      <c r="Q36" s="187"/>
      <c r="R36" s="187"/>
      <c r="S36" s="198"/>
      <c r="T36" s="170"/>
      <c r="U36" s="170"/>
      <c r="V36" s="170"/>
      <c r="W36" s="170"/>
      <c r="X36" s="109"/>
      <c r="Y36" s="109"/>
      <c r="Z36" s="109"/>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headerFooter>
    <oddHeader>&amp;L&amp;8Version 12, 20200304
Author Hans Henrik Halvbjøn/Tobias Hansen
Review Daniel Galouzis/Trine Pedersen&amp;CFormula&amp;R&amp;8Cosmetic products, generation 3
Printed &amp;D</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8"/>
  <sheetViews>
    <sheetView topLeftCell="A5" zoomScale="80" zoomScaleNormal="80" workbookViewId="0">
      <selection activeCell="M33" sqref="M33"/>
    </sheetView>
  </sheetViews>
  <sheetFormatPr defaultColWidth="9.109375" defaultRowHeight="13.2"/>
  <cols>
    <col min="1" max="1" width="8.6640625" customWidth="1"/>
    <col min="2" max="2" width="45" customWidth="1"/>
    <col min="3" max="3" width="35.33203125" customWidth="1"/>
    <col min="4" max="4" width="34.44140625" customWidth="1"/>
    <col min="5" max="5" width="12.33203125" hidden="1" customWidth="1"/>
    <col min="6" max="6" width="16.44140625" hidden="1" customWidth="1"/>
    <col min="7" max="7" width="7.88671875" hidden="1" customWidth="1"/>
    <col min="8" max="8" width="11.6640625" customWidth="1"/>
    <col min="9" max="9" width="17.33203125" customWidth="1"/>
    <col min="10" max="10" width="13.5546875" customWidth="1"/>
    <col min="11" max="11" width="15.88671875" customWidth="1"/>
    <col min="12" max="14" width="17.44140625" customWidth="1"/>
    <col min="15" max="15" width="21.109375" customWidth="1"/>
    <col min="16" max="19" width="17.44140625" hidden="1" customWidth="1"/>
    <col min="20" max="21" width="17.44140625" customWidth="1"/>
    <col min="22" max="22" width="17.88671875" customWidth="1"/>
    <col min="23" max="23" width="20.44140625" customWidth="1"/>
    <col min="24" max="24" width="17.5546875" customWidth="1"/>
    <col min="25" max="25" width="20.109375" customWidth="1"/>
  </cols>
  <sheetData>
    <row r="1" spans="1:26" ht="17.399999999999999">
      <c r="A1" s="481" t="s">
        <v>566</v>
      </c>
      <c r="B1" s="481"/>
      <c r="C1" s="481"/>
      <c r="D1" s="481"/>
      <c r="E1" s="481"/>
      <c r="F1" s="481"/>
      <c r="G1" s="481"/>
      <c r="H1" s="481"/>
      <c r="I1" s="481"/>
      <c r="J1" s="129"/>
      <c r="K1" s="129"/>
      <c r="L1" s="129"/>
      <c r="M1" s="129"/>
      <c r="N1" s="129"/>
      <c r="O1" s="129"/>
      <c r="P1" s="129"/>
      <c r="Q1" s="129"/>
      <c r="R1" s="129"/>
      <c r="S1" s="129"/>
      <c r="T1" s="129"/>
      <c r="U1" s="129"/>
      <c r="V1" s="129"/>
      <c r="W1" s="129"/>
      <c r="X1" s="129"/>
      <c r="Y1" s="129"/>
      <c r="Z1" s="129"/>
    </row>
    <row r="2" spans="1:26">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row>
    <row r="3" spans="1:26">
      <c r="A3" s="129"/>
      <c r="B3" s="130" t="s">
        <v>237</v>
      </c>
      <c r="C3" s="130"/>
      <c r="D3" s="131" t="str">
        <f>IF(Formula!B1=0,"",Formula!B1)</f>
        <v/>
      </c>
      <c r="E3" s="485"/>
      <c r="F3" s="485"/>
      <c r="G3" s="118"/>
      <c r="H3" s="122"/>
      <c r="I3" s="129"/>
      <c r="J3" s="129"/>
      <c r="K3" s="129"/>
      <c r="L3" s="129"/>
      <c r="M3" s="129"/>
      <c r="N3" s="129"/>
      <c r="O3" s="129"/>
      <c r="P3" s="129"/>
      <c r="Q3" s="129"/>
      <c r="R3" s="129"/>
      <c r="S3" s="129"/>
      <c r="T3" s="129"/>
      <c r="U3" s="129"/>
      <c r="V3" s="118"/>
      <c r="W3" s="129"/>
      <c r="X3" s="129"/>
      <c r="Y3" s="129"/>
      <c r="Z3" s="129"/>
    </row>
    <row r="4" spans="1:26">
      <c r="A4" s="129"/>
      <c r="B4" s="132" t="s">
        <v>234</v>
      </c>
      <c r="C4" s="132"/>
      <c r="D4" s="131" t="str">
        <f>IF(Formula!B2=0,"",Formula!B2)</f>
        <v/>
      </c>
      <c r="E4" s="129"/>
      <c r="F4" s="129"/>
      <c r="G4" s="129"/>
      <c r="H4" s="129"/>
      <c r="I4" s="129"/>
      <c r="J4" s="129"/>
      <c r="K4" s="129"/>
      <c r="L4" s="129"/>
      <c r="M4" s="129"/>
      <c r="N4" s="129"/>
      <c r="O4" s="129"/>
      <c r="P4" s="129"/>
      <c r="Q4" s="129"/>
      <c r="R4" s="129"/>
      <c r="S4" s="129"/>
      <c r="T4" s="129"/>
      <c r="U4" s="129"/>
      <c r="V4" s="129"/>
      <c r="W4" s="129"/>
      <c r="X4" s="129"/>
      <c r="Y4" s="129"/>
      <c r="Z4" s="129"/>
    </row>
    <row r="5" spans="1:26" ht="40.200000000000003">
      <c r="A5" s="118" t="s">
        <v>233</v>
      </c>
      <c r="B5" s="122" t="s">
        <v>238</v>
      </c>
      <c r="C5" s="122" t="s">
        <v>256</v>
      </c>
      <c r="D5" s="122" t="s">
        <v>260</v>
      </c>
      <c r="E5" s="122" t="s">
        <v>236</v>
      </c>
      <c r="F5" s="122" t="s">
        <v>11</v>
      </c>
      <c r="G5" s="118" t="s">
        <v>1</v>
      </c>
      <c r="H5" s="133" t="s">
        <v>240</v>
      </c>
      <c r="I5" s="173" t="s">
        <v>569</v>
      </c>
      <c r="J5" s="173" t="s">
        <v>373</v>
      </c>
      <c r="K5" s="155" t="s">
        <v>407</v>
      </c>
      <c r="L5" s="155" t="s">
        <v>376</v>
      </c>
      <c r="M5" s="155" t="s">
        <v>374</v>
      </c>
      <c r="N5" s="155" t="s">
        <v>375</v>
      </c>
      <c r="O5" s="155" t="s">
        <v>377</v>
      </c>
      <c r="P5" s="155" t="s">
        <v>388</v>
      </c>
      <c r="Q5" s="155" t="s">
        <v>389</v>
      </c>
      <c r="R5" s="155" t="s">
        <v>390</v>
      </c>
      <c r="S5" s="155" t="s">
        <v>391</v>
      </c>
      <c r="T5" s="155" t="s">
        <v>396</v>
      </c>
      <c r="U5" s="155" t="s">
        <v>378</v>
      </c>
      <c r="V5" s="155" t="s">
        <v>393</v>
      </c>
      <c r="W5" s="155" t="s">
        <v>394</v>
      </c>
      <c r="X5" s="155" t="s">
        <v>397</v>
      </c>
      <c r="Y5" s="133" t="s">
        <v>395</v>
      </c>
      <c r="Z5" s="129"/>
    </row>
    <row r="6" spans="1:26">
      <c r="A6" s="124" t="str">
        <f>IF(Formula!I6="","",Formula!I6)</f>
        <v/>
      </c>
      <c r="B6" s="125" t="str">
        <f>IF(D6="","",IF(A6="",NonDID,IFERROR(VLOOKUP(A6,'DID-list 2007'!$A$5:$L$193,2,0),Invalid)))</f>
        <v/>
      </c>
      <c r="C6" s="125" t="str">
        <f>IF(Formula!C6="","",Formula!C6)</f>
        <v/>
      </c>
      <c r="D6" s="125" t="str">
        <f>IF(Formula!E6=0,"",Formula!E6)</f>
        <v/>
      </c>
      <c r="E6" s="123" t="str">
        <f>IFERROR(VLOOKUP($A6,'DID-list 2007'!$A$8:$L$193,9,0),"")</f>
        <v/>
      </c>
      <c r="F6" s="123" t="str">
        <f>IFERROR(VLOOKUP($A6,'DID-list 2007'!$A$8:$L$193,6,0),"")</f>
        <v/>
      </c>
      <c r="G6" s="123" t="str">
        <f>IFERROR(VLOOKUP($A6,'DID-list 2007'!$A$8:$L$193,10,0),"")</f>
        <v/>
      </c>
      <c r="H6" s="126" t="str">
        <f>IF(Formula!D6*(Formula!F6/100)=0,"",Formula!D6*(Formula!F6/100))</f>
        <v/>
      </c>
      <c r="I6" s="127" t="str">
        <f>IFERROR(IF(VLOOKUP($A6,'DID-list 2007'!$A$8:$L$193,11,0)="R","OK","NO"),"")</f>
        <v/>
      </c>
      <c r="J6" s="127" t="str">
        <f>IFERROR(IF(VLOOKUP($A6,'DID-list 2007'!$A$8:$L$193,11,0)="I","OK","NO"),"")</f>
        <v/>
      </c>
      <c r="K6" s="184" t="str">
        <f>IF(Formula!S6="","",Formula!S6)</f>
        <v/>
      </c>
      <c r="L6" s="472" t="str">
        <f>IF(Formula!T6="","",Formula!T6)</f>
        <v/>
      </c>
      <c r="M6" s="184" t="str">
        <f>IF(Formula!U6="","",Formula!U6)</f>
        <v/>
      </c>
      <c r="N6" s="128" t="str">
        <f>IF(Formula!V6="","",Formula!V6)</f>
        <v/>
      </c>
      <c r="O6" s="128" t="str">
        <f>IF(Formula!W6="","",Formula!W6)</f>
        <v/>
      </c>
      <c r="P6" s="128" t="str">
        <f>IF(I6="OK","OK","Not OK")</f>
        <v>Not OK</v>
      </c>
      <c r="Q6" s="128" t="str">
        <f ca="1">IF(AND(CELL("type",K6)="v",CELL("type",M6)="v",K6&gt;0.1,M6&lt;4),"OK",
IF(AND(CELL("type",K6)="v",CELL("type",N6)="v",K6&gt;0.1,N6&lt;500),"OK",
IF(AND(CELL("type",K6)="v",CELL("type",L6)="v",K6&lt;0.1,L6&gt;10),"Not OK",
IF(AND(CELL("type",L6)="v",CELL("type",M6)="v",L6&gt;10,M6&lt;4),"OK",
IF(AND(CELL("type",L6)="v",CELL("type",N6)="v",L6&gt;10,N6&lt;500),"OK",
"Not OK")))))</f>
        <v>Not OK</v>
      </c>
      <c r="R6" s="128" t="str">
        <f ca="1">IF(AND(K6&gt;0.1,J6="OK"),"OK",
IF(AND(CELL("type",K6)="v",CELL("type",L6)="v",K6&lt;0.1,L6&gt;10),"Not OK",
IF(AND(L6&gt;10,J6="OK"),"OK","Not OK")))</f>
        <v>Not OK</v>
      </c>
      <c r="S6" s="128" t="str">
        <f ca="1">IF(AND(CELL("type",K6)="v",CELL("type",O6)="v",K6&gt;0.1,O6&gt;700),"OK",
IF(AND(CELL("type",K6)="v",CELL("type",L6)="v",K6&lt;0.1,L6&gt;10),"Not OK",
IF(AND(CELL("type",L6)="v",CELL("type",O6)="v",L6&gt;10,O6&gt;700),"OK",
"Not OK")))</f>
        <v>Not OK</v>
      </c>
      <c r="T6" s="128" t="str">
        <f>IF(AND(A6="",B6=""),"",IF(OR(P6="OK",Q6="OK",R6="OK",S6="OK"),"OK","Not OK"))</f>
        <v/>
      </c>
      <c r="U6" s="184" t="str">
        <f>IF(OR(A6="",B6=""),"",IF(T6="OK",H6,"Not OK"))</f>
        <v/>
      </c>
      <c r="V6" s="124" t="str">
        <f>IFERROR(Formula!N6*'Degradability &amp; Toxicity 2007'!H6,"")</f>
        <v/>
      </c>
      <c r="W6" s="124" t="str">
        <f>IFERROR(Formula!O6*'Degradability &amp; Toxicity 2007'!H6,"")</f>
        <v/>
      </c>
      <c r="X6" s="174" t="str">
        <f>IFERROR(Formula!P6*'Degradability &amp; Toxicity 2007'!H6,"")</f>
        <v/>
      </c>
      <c r="Y6" s="124" t="str">
        <f>IF(100*IF(V6="",0,V6)+10*IF(W6="",0,W6)+IF(X6="",0,X6)=0,"",(100*IF(V6="",0,V6)+10*IF(W6="",0,W6)+IF(X6="",0,X6)))</f>
        <v/>
      </c>
      <c r="Z6" s="129"/>
    </row>
    <row r="7" spans="1:26">
      <c r="A7" s="124" t="str">
        <f>IF(Formula!I7="","",Formula!I7)</f>
        <v/>
      </c>
      <c r="B7" s="125" t="str">
        <f>IF(D7="","",IF(A7="",NonDID,IFERROR(VLOOKUP(A7,'DID-list 2007'!$A$5:$L$193,2,0),Invalid)))</f>
        <v/>
      </c>
      <c r="C7" s="125" t="str">
        <f>IF(Formula!C7="","",Formula!C7)</f>
        <v/>
      </c>
      <c r="D7" s="125" t="str">
        <f>IF(Formula!E7=0,"",Formula!E7)</f>
        <v/>
      </c>
      <c r="E7" s="123" t="str">
        <f>IFERROR(VLOOKUP($A7,'DID-list 2007'!$A$8:$L$193,9,0),"")</f>
        <v/>
      </c>
      <c r="F7" s="123" t="str">
        <f>IFERROR(VLOOKUP($A7,'DID-list 2007'!$A$8:$L$193,6,0),"")</f>
        <v/>
      </c>
      <c r="G7" s="123" t="str">
        <f>IFERROR(VLOOKUP($A7,'DID-list 2007'!$A$8:$L$193,10,0),"")</f>
        <v/>
      </c>
      <c r="H7" s="126" t="str">
        <f>IF(Formula!D7*(Formula!F7/100)=0,"",Formula!D7*(Formula!F7/100))</f>
        <v/>
      </c>
      <c r="I7" s="127" t="str">
        <f>IFERROR(IF(VLOOKUP($A7,'DID-list 2007'!$A$8:$L$193,11,0)="R","OK","NO"),"")</f>
        <v/>
      </c>
      <c r="J7" s="127" t="str">
        <f>IFERROR(IF(VLOOKUP($A7,'DID-list 2007'!$A$8:$L$193,11,0)="I","OK","NO"),"")</f>
        <v/>
      </c>
      <c r="K7" s="184" t="str">
        <f>IF(Formula!S7="","",Formula!S7)</f>
        <v/>
      </c>
      <c r="L7" s="472" t="str">
        <f>IF(Formula!T7="","",Formula!T7)</f>
        <v/>
      </c>
      <c r="M7" s="184" t="str">
        <f>IF(Formula!U7="","",Formula!U7)</f>
        <v/>
      </c>
      <c r="N7" s="128" t="str">
        <f>IF(Formula!V7="","",Formula!V7)</f>
        <v/>
      </c>
      <c r="O7" s="128" t="str">
        <f>IF(Formula!W7="","",Formula!W7)</f>
        <v/>
      </c>
      <c r="P7" s="128" t="str">
        <f t="shared" ref="P7:P35" si="0">IF(I7="OK","OK","Not OK")</f>
        <v>Not OK</v>
      </c>
      <c r="Q7" s="128" t="str">
        <f t="shared" ref="Q7:Q35" ca="1" si="1">IF(AND(CELL("type",K7)="v",CELL("type",M7)="v",K7&gt;0.1,M7&lt;4),"OK",
IF(AND(CELL("type",K7)="v",CELL("type",N7)="v",K7&gt;0.1,N7&lt;500),"OK",
IF(AND(CELL("type",K7)="v",CELL("type",L7)="v",K7&lt;0.1,L7&gt;10),"Not OK",
IF(AND(CELL("type",L7)="v",CELL("type",M7)="v",L7&gt;10,M7&lt;4),"OK",
IF(AND(CELL("type",L7)="v",CELL("type",N7)="v",L7&gt;10,N7&lt;500),"OK",
"Not OK")))))</f>
        <v>Not OK</v>
      </c>
      <c r="R7" s="128" t="str">
        <f t="shared" ref="R7:R35" ca="1" si="2">IF(AND(K7&gt;0.1,J7="OK"),"OK",
IF(AND(CELL("type",K7)="v",CELL("type",L7)="v",K7&lt;0.1,L7&gt;10),"Not OK",
IF(AND(L7&gt;10,J7="OK"),"OK","Not OK")))</f>
        <v>Not OK</v>
      </c>
      <c r="S7" s="128" t="str">
        <f t="shared" ref="S7:S35" ca="1" si="3">IF(AND(CELL("type",K7)="v",CELL("type",O7)="v",K7&gt;0.1,O7&gt;700),"OK",
IF(AND(CELL("type",K7)="v",CELL("type",L7)="v",K7&lt;0.1,L7&gt;10),"Not OK",
IF(AND(CELL("type",L7)="v",CELL("type",O7)="v",L7&gt;10,O7&gt;700),"OK",
"Not OK")))</f>
        <v>Not OK</v>
      </c>
      <c r="T7" s="128" t="str">
        <f t="shared" ref="T7:T35" si="4">IF(AND(A7="",B7=""),"",IF(OR(P7="OK",Q7="OK",R7="OK",S7="OK"),"OK","Not OK"))</f>
        <v/>
      </c>
      <c r="U7" s="184" t="str">
        <f>IF(OR(A7="",B7=""),"",IF(T7="OK",H7,"Not OK"))</f>
        <v/>
      </c>
      <c r="V7" s="124" t="str">
        <f>IFERROR(Formula!N7*'Degradability &amp; Toxicity 2007'!H7,"")</f>
        <v/>
      </c>
      <c r="W7" s="124" t="str">
        <f>IFERROR(Formula!O7*'Degradability &amp; Toxicity 2007'!H7,"")</f>
        <v/>
      </c>
      <c r="X7" s="174" t="str">
        <f>IFERROR(Formula!P7*'Degradability &amp; Toxicity 2007'!H7,"")</f>
        <v/>
      </c>
      <c r="Y7" s="124" t="str">
        <f t="shared" ref="Y7:Y35" si="5">IF(100*IF(V7="",0,V7)+10*IF(W7="",0,W7)+IF(X7="",0,X7)=0,"",(100*IF(V7="",0,V7)+10*IF(W7="",0,W7)+IF(X7="",0,X7)))</f>
        <v/>
      </c>
      <c r="Z7" s="129"/>
    </row>
    <row r="8" spans="1:26">
      <c r="A8" s="124" t="str">
        <f>IF(Formula!I8="","",Formula!I8)</f>
        <v/>
      </c>
      <c r="B8" s="125" t="str">
        <f>IF(D8="","",IF(A8="",NonDID,IFERROR(VLOOKUP(A8,'DID-list 2007'!$A$5:$L$193,2,0),Invalid)))</f>
        <v/>
      </c>
      <c r="C8" s="125" t="str">
        <f>IF(Formula!C8="","",Formula!C8)</f>
        <v/>
      </c>
      <c r="D8" s="125" t="str">
        <f>IF(Formula!E8=0,"",Formula!E8)</f>
        <v/>
      </c>
      <c r="E8" s="123" t="str">
        <f>IFERROR(VLOOKUP($A8,'DID-list 2007'!$A$8:$L$193,9,0),"")</f>
        <v/>
      </c>
      <c r="F8" s="123" t="str">
        <f>IFERROR(VLOOKUP($A8,'DID-list 2007'!$A$8:$L$193,6,0),"")</f>
        <v/>
      </c>
      <c r="G8" s="123" t="str">
        <f>IFERROR(VLOOKUP($A8,'DID-list 2007'!$A$8:$L$193,10,0),"")</f>
        <v/>
      </c>
      <c r="H8" s="126" t="str">
        <f>IF(Formula!D8*(Formula!F8/100)=0,"",Formula!D8*(Formula!F8/100))</f>
        <v/>
      </c>
      <c r="I8" s="127" t="str">
        <f>IFERROR(IF(VLOOKUP($A8,'DID-list 2007'!$A$8:$L$193,11,0)="R","OK","NO"),"")</f>
        <v/>
      </c>
      <c r="J8" s="127" t="str">
        <f>IFERROR(IF(VLOOKUP($A8,'DID-list 2007'!$A$8:$L$193,11,0)="I","OK","NO"),"")</f>
        <v/>
      </c>
      <c r="K8" s="184" t="str">
        <f>IF(Formula!S8="","",Formula!S8)</f>
        <v/>
      </c>
      <c r="L8" s="472" t="str">
        <f>IF(Formula!T8="","",Formula!T8)</f>
        <v/>
      </c>
      <c r="M8" s="184" t="str">
        <f>IF(Formula!U8="","",Formula!U8)</f>
        <v/>
      </c>
      <c r="N8" s="128" t="str">
        <f>IF(Formula!V8="","",Formula!V8)</f>
        <v/>
      </c>
      <c r="O8" s="128" t="str">
        <f>IF(Formula!W8="","",Formula!W8)</f>
        <v/>
      </c>
      <c r="P8" s="128" t="str">
        <f t="shared" si="0"/>
        <v>Not OK</v>
      </c>
      <c r="Q8" s="128" t="str">
        <f t="shared" ca="1" si="1"/>
        <v>Not OK</v>
      </c>
      <c r="R8" s="128" t="str">
        <f t="shared" ca="1" si="2"/>
        <v>Not OK</v>
      </c>
      <c r="S8" s="128" t="str">
        <f t="shared" ca="1" si="3"/>
        <v>Not OK</v>
      </c>
      <c r="T8" s="128" t="str">
        <f t="shared" si="4"/>
        <v/>
      </c>
      <c r="U8" s="184" t="str">
        <f t="shared" ref="U8:U35" si="6">IF(OR(A8="",B8=""),"",IF(T8="OK",H8,"Not OK"))</f>
        <v/>
      </c>
      <c r="V8" s="124" t="str">
        <f>IFERROR(Formula!N8*'Degradability &amp; Toxicity 2007'!H8,"")</f>
        <v/>
      </c>
      <c r="W8" s="124" t="str">
        <f>IFERROR(Formula!O8*'Degradability &amp; Toxicity 2007'!H8,"")</f>
        <v/>
      </c>
      <c r="X8" s="174" t="str">
        <f>IFERROR(Formula!P8*'Degradability &amp; Toxicity 2007'!H8,"")</f>
        <v/>
      </c>
      <c r="Y8" s="124" t="str">
        <f t="shared" si="5"/>
        <v/>
      </c>
      <c r="Z8" s="129"/>
    </row>
    <row r="9" spans="1:26">
      <c r="A9" s="124" t="str">
        <f>IF(Formula!I9="","",Formula!I9)</f>
        <v/>
      </c>
      <c r="B9" s="125" t="str">
        <f>IF(D9="","",IF(A9="",NonDID,IFERROR(VLOOKUP(A9,'DID-list 2007'!$A$5:$L$193,2,0),Invalid)))</f>
        <v/>
      </c>
      <c r="C9" s="125" t="str">
        <f>IF(Formula!C9="","",Formula!C9)</f>
        <v/>
      </c>
      <c r="D9" s="125" t="str">
        <f>IF(Formula!E9=0,"",Formula!E9)</f>
        <v/>
      </c>
      <c r="E9" s="123" t="str">
        <f>IFERROR(VLOOKUP($A9,'DID-list 2007'!$A$8:$L$193,9,0),"")</f>
        <v/>
      </c>
      <c r="F9" s="123" t="str">
        <f>IFERROR(VLOOKUP($A9,'DID-list 2007'!$A$8:$L$193,6,0),"")</f>
        <v/>
      </c>
      <c r="G9" s="123" t="str">
        <f>IFERROR(VLOOKUP($A9,'DID-list 2007'!$A$8:$L$193,10,0),"")</f>
        <v/>
      </c>
      <c r="H9" s="126" t="str">
        <f>IF(Formula!D9*(Formula!F9/100)=0,"",Formula!D9*(Formula!F9/100))</f>
        <v/>
      </c>
      <c r="I9" s="127" t="str">
        <f>IFERROR(IF(VLOOKUP($A9,'DID-list 2007'!$A$8:$L$193,11,0)="R","OK","NO"),"")</f>
        <v/>
      </c>
      <c r="J9" s="127" t="str">
        <f>IFERROR(IF(VLOOKUP($A9,'DID-list 2007'!$A$8:$L$193,11,0)="I","OK","NO"),"")</f>
        <v/>
      </c>
      <c r="K9" s="184" t="str">
        <f>IF(Formula!S9="","",Formula!S9)</f>
        <v/>
      </c>
      <c r="L9" s="472" t="str">
        <f>IF(Formula!T9="","",Formula!T9)</f>
        <v/>
      </c>
      <c r="M9" s="184" t="str">
        <f>IF(Formula!U9="","",Formula!U9)</f>
        <v/>
      </c>
      <c r="N9" s="128" t="str">
        <f>IF(Formula!V9="","",Formula!V9)</f>
        <v/>
      </c>
      <c r="O9" s="128" t="str">
        <f>IF(Formula!W9="","",Formula!W9)</f>
        <v/>
      </c>
      <c r="P9" s="128" t="str">
        <f t="shared" si="0"/>
        <v>Not OK</v>
      </c>
      <c r="Q9" s="128" t="str">
        <f t="shared" ca="1" si="1"/>
        <v>Not OK</v>
      </c>
      <c r="R9" s="128" t="str">
        <f t="shared" ca="1" si="2"/>
        <v>Not OK</v>
      </c>
      <c r="S9" s="128" t="str">
        <f t="shared" ca="1" si="3"/>
        <v>Not OK</v>
      </c>
      <c r="T9" s="128" t="str">
        <f t="shared" si="4"/>
        <v/>
      </c>
      <c r="U9" s="184" t="str">
        <f t="shared" si="6"/>
        <v/>
      </c>
      <c r="V9" s="124" t="str">
        <f>IFERROR(Formula!N9*'Degradability &amp; Toxicity 2007'!H9,"")</f>
        <v/>
      </c>
      <c r="W9" s="124" t="str">
        <f>IFERROR(Formula!O9*'Degradability &amp; Toxicity 2007'!H9,"")</f>
        <v/>
      </c>
      <c r="X9" s="174" t="str">
        <f>IFERROR(Formula!P9*'Degradability &amp; Toxicity 2007'!H9,"")</f>
        <v/>
      </c>
      <c r="Y9" s="124" t="str">
        <f t="shared" si="5"/>
        <v/>
      </c>
      <c r="Z9" s="129"/>
    </row>
    <row r="10" spans="1:26">
      <c r="A10" s="124" t="str">
        <f>IF(Formula!I10="","",Formula!I10)</f>
        <v/>
      </c>
      <c r="B10" s="125" t="str">
        <f>IF(D10="","",IF(A10="",NonDID,IFERROR(VLOOKUP(A10,'DID-list 2007'!$A$5:$L$193,2,0),Invalid)))</f>
        <v/>
      </c>
      <c r="C10" s="125" t="str">
        <f>IF(Formula!C10="","",Formula!C10)</f>
        <v/>
      </c>
      <c r="D10" s="125" t="str">
        <f>IF(Formula!E10=0,"",Formula!E10)</f>
        <v/>
      </c>
      <c r="E10" s="123" t="str">
        <f>IFERROR(VLOOKUP($A10,'DID-list 2007'!$A$8:$L$193,9,0),"")</f>
        <v/>
      </c>
      <c r="F10" s="123" t="str">
        <f>IFERROR(VLOOKUP($A10,'DID-list 2007'!$A$8:$L$193,6,0),"")</f>
        <v/>
      </c>
      <c r="G10" s="123" t="str">
        <f>IFERROR(VLOOKUP($A10,'DID-list 2007'!$A$8:$L$193,10,0),"")</f>
        <v/>
      </c>
      <c r="H10" s="126" t="str">
        <f>IF(Formula!D10*(Formula!F10/100)=0,"",Formula!D10*(Formula!F10/100))</f>
        <v/>
      </c>
      <c r="I10" s="127" t="str">
        <f>IFERROR(IF(VLOOKUP($A10,'DID-list 2007'!$A$8:$L$193,11,0)="R","OK","NO"),"")</f>
        <v/>
      </c>
      <c r="J10" s="127" t="str">
        <f>IFERROR(IF(VLOOKUP($A10,'DID-list 2007'!$A$8:$L$193,11,0)="I","OK","NO"),"")</f>
        <v/>
      </c>
      <c r="K10" s="184" t="str">
        <f>IF(Formula!S10="","",Formula!S10)</f>
        <v/>
      </c>
      <c r="L10" s="472" t="str">
        <f>IF(Formula!T10="","",Formula!T10)</f>
        <v/>
      </c>
      <c r="M10" s="184" t="str">
        <f>IF(Formula!U10="","",Formula!U10)</f>
        <v/>
      </c>
      <c r="N10" s="128" t="str">
        <f>IF(Formula!V10="","",Formula!V10)</f>
        <v/>
      </c>
      <c r="O10" s="128" t="str">
        <f>IF(Formula!W10="","",Formula!W10)</f>
        <v/>
      </c>
      <c r="P10" s="128" t="str">
        <f t="shared" si="0"/>
        <v>Not OK</v>
      </c>
      <c r="Q10" s="128" t="str">
        <f t="shared" ca="1" si="1"/>
        <v>Not OK</v>
      </c>
      <c r="R10" s="128" t="str">
        <f t="shared" ca="1" si="2"/>
        <v>Not OK</v>
      </c>
      <c r="S10" s="128" t="str">
        <f t="shared" ca="1" si="3"/>
        <v>Not OK</v>
      </c>
      <c r="T10" s="128" t="str">
        <f t="shared" si="4"/>
        <v/>
      </c>
      <c r="U10" s="184" t="str">
        <f t="shared" si="6"/>
        <v/>
      </c>
      <c r="V10" s="124" t="str">
        <f>IFERROR(Formula!N10*'Degradability &amp; Toxicity 2007'!H10,"")</f>
        <v/>
      </c>
      <c r="W10" s="124" t="str">
        <f>IFERROR(Formula!O10*'Degradability &amp; Toxicity 2007'!H10,"")</f>
        <v/>
      </c>
      <c r="X10" s="174" t="str">
        <f>IFERROR(Formula!P10*'Degradability &amp; Toxicity 2007'!H10,"")</f>
        <v/>
      </c>
      <c r="Y10" s="124" t="str">
        <f t="shared" si="5"/>
        <v/>
      </c>
      <c r="Z10" s="129"/>
    </row>
    <row r="11" spans="1:26">
      <c r="A11" s="124" t="str">
        <f>IF(Formula!I11="","",Formula!I11)</f>
        <v/>
      </c>
      <c r="B11" s="125" t="str">
        <f>IF(D11="","",IF(A11="",NonDID,IFERROR(VLOOKUP(A11,'DID-list 2007'!$A$5:$L$193,2,0),Invalid)))</f>
        <v/>
      </c>
      <c r="C11" s="125" t="str">
        <f>IF(Formula!C11="","",Formula!C11)</f>
        <v/>
      </c>
      <c r="D11" s="125" t="str">
        <f>IF(Formula!E11=0,"",Formula!E11)</f>
        <v/>
      </c>
      <c r="E11" s="123" t="str">
        <f>IFERROR(VLOOKUP($A11,'DID-list 2007'!$A$8:$L$193,9,0),"")</f>
        <v/>
      </c>
      <c r="F11" s="123" t="str">
        <f>IFERROR(VLOOKUP($A11,'DID-list 2007'!$A$8:$L$193,6,0),"")</f>
        <v/>
      </c>
      <c r="G11" s="123" t="str">
        <f>IFERROR(VLOOKUP($A11,'DID-list 2007'!$A$8:$L$193,10,0),"")</f>
        <v/>
      </c>
      <c r="H11" s="126" t="str">
        <f>IF(Formula!D11*(Formula!F11/100)=0,"",Formula!D11*(Formula!F11/100))</f>
        <v/>
      </c>
      <c r="I11" s="127" t="str">
        <f>IFERROR(IF(VLOOKUP($A11,'DID-list 2007'!$A$8:$L$193,11,0)="R","OK","NO"),"")</f>
        <v/>
      </c>
      <c r="J11" s="127" t="str">
        <f>IFERROR(IF(VLOOKUP($A11,'DID-list 2007'!$A$8:$L$193,11,0)="I","OK","NO"),"")</f>
        <v/>
      </c>
      <c r="K11" s="184" t="str">
        <f>IF(Formula!S11="","",Formula!S11)</f>
        <v/>
      </c>
      <c r="L11" s="472" t="str">
        <f>IF(Formula!T11="","",Formula!T11)</f>
        <v/>
      </c>
      <c r="M11" s="184" t="str">
        <f>IF(Formula!U11="","",Formula!U11)</f>
        <v/>
      </c>
      <c r="N11" s="128" t="str">
        <f>IF(Formula!V11="","",Formula!V11)</f>
        <v/>
      </c>
      <c r="O11" s="128" t="str">
        <f>IF(Formula!W11="","",Formula!W11)</f>
        <v/>
      </c>
      <c r="P11" s="128" t="str">
        <f t="shared" si="0"/>
        <v>Not OK</v>
      </c>
      <c r="Q11" s="128" t="str">
        <f t="shared" ca="1" si="1"/>
        <v>Not OK</v>
      </c>
      <c r="R11" s="128" t="str">
        <f t="shared" ca="1" si="2"/>
        <v>Not OK</v>
      </c>
      <c r="S11" s="128" t="str">
        <f t="shared" ca="1" si="3"/>
        <v>Not OK</v>
      </c>
      <c r="T11" s="128" t="str">
        <f t="shared" si="4"/>
        <v/>
      </c>
      <c r="U11" s="184" t="str">
        <f t="shared" si="6"/>
        <v/>
      </c>
      <c r="V11" s="124" t="str">
        <f>IFERROR(Formula!N11*'Degradability &amp; Toxicity 2007'!H11,"")</f>
        <v/>
      </c>
      <c r="W11" s="124" t="str">
        <f>IFERROR(Formula!O11*'Degradability &amp; Toxicity 2007'!H11,"")</f>
        <v/>
      </c>
      <c r="X11" s="174" t="str">
        <f>IFERROR(Formula!P11*'Degradability &amp; Toxicity 2007'!H11,"")</f>
        <v/>
      </c>
      <c r="Y11" s="124" t="str">
        <f t="shared" si="5"/>
        <v/>
      </c>
      <c r="Z11" s="129"/>
    </row>
    <row r="12" spans="1:26">
      <c r="A12" s="124" t="str">
        <f>IF(Formula!I12="","",Formula!I12)</f>
        <v/>
      </c>
      <c r="B12" s="125" t="str">
        <f>IF(D12="","",IF(A12="",NonDID,IFERROR(VLOOKUP(A12,'DID-list 2007'!$A$5:$L$193,2,0),Invalid)))</f>
        <v/>
      </c>
      <c r="C12" s="125" t="str">
        <f>IF(Formula!C12="","",Formula!C12)</f>
        <v/>
      </c>
      <c r="D12" s="125" t="str">
        <f>IF(Formula!E12=0,"",Formula!E12)</f>
        <v/>
      </c>
      <c r="E12" s="123" t="str">
        <f>IFERROR(VLOOKUP($A12,'DID-list 2007'!$A$8:$L$193,9,0),"")</f>
        <v/>
      </c>
      <c r="F12" s="123" t="str">
        <f>IFERROR(VLOOKUP($A12,'DID-list 2007'!$A$8:$L$193,6,0),"")</f>
        <v/>
      </c>
      <c r="G12" s="123" t="str">
        <f>IFERROR(VLOOKUP($A12,'DID-list 2007'!$A$8:$L$193,10,0),"")</f>
        <v/>
      </c>
      <c r="H12" s="126" t="str">
        <f>IF(Formula!D12*(Formula!F12/100)=0,"",Formula!D12*(Formula!F12/100))</f>
        <v/>
      </c>
      <c r="I12" s="127" t="str">
        <f>IFERROR(IF(VLOOKUP($A12,'DID-list 2007'!$A$8:$L$193,11,0)="R","OK","NO"),"")</f>
        <v/>
      </c>
      <c r="J12" s="127" t="str">
        <f>IFERROR(IF(VLOOKUP($A12,'DID-list 2007'!$A$8:$L$193,11,0)="I","OK","NO"),"")</f>
        <v/>
      </c>
      <c r="K12" s="184" t="str">
        <f>IF(Formula!S12="","",Formula!S12)</f>
        <v/>
      </c>
      <c r="L12" s="472" t="str">
        <f>IF(Formula!T12="","",Formula!T12)</f>
        <v/>
      </c>
      <c r="M12" s="184" t="str">
        <f>IF(Formula!U12="","",Formula!U12)</f>
        <v/>
      </c>
      <c r="N12" s="128" t="str">
        <f>IF(Formula!V12="","",Formula!V12)</f>
        <v/>
      </c>
      <c r="O12" s="128" t="str">
        <f>IF(Formula!W12="","",Formula!W12)</f>
        <v/>
      </c>
      <c r="P12" s="128" t="str">
        <f t="shared" si="0"/>
        <v>Not OK</v>
      </c>
      <c r="Q12" s="128" t="str">
        <f t="shared" ca="1" si="1"/>
        <v>Not OK</v>
      </c>
      <c r="R12" s="128" t="str">
        <f t="shared" ca="1" si="2"/>
        <v>Not OK</v>
      </c>
      <c r="S12" s="128" t="str">
        <f t="shared" ca="1" si="3"/>
        <v>Not OK</v>
      </c>
      <c r="T12" s="128" t="str">
        <f t="shared" si="4"/>
        <v/>
      </c>
      <c r="U12" s="184" t="str">
        <f t="shared" si="6"/>
        <v/>
      </c>
      <c r="V12" s="124" t="str">
        <f>IFERROR(Formula!N12*'Degradability &amp; Toxicity 2007'!H12,"")</f>
        <v/>
      </c>
      <c r="W12" s="124" t="str">
        <f>IFERROR(Formula!O12*'Degradability &amp; Toxicity 2007'!H12,"")</f>
        <v/>
      </c>
      <c r="X12" s="174" t="str">
        <f>IFERROR(Formula!P12*'Degradability &amp; Toxicity 2007'!H12,"")</f>
        <v/>
      </c>
      <c r="Y12" s="124" t="str">
        <f t="shared" si="5"/>
        <v/>
      </c>
      <c r="Z12" s="129"/>
    </row>
    <row r="13" spans="1:26">
      <c r="A13" s="124" t="str">
        <f>IF(Formula!I13="","",Formula!I13)</f>
        <v/>
      </c>
      <c r="B13" s="125" t="str">
        <f>IF(D13="","",IF(A13="",NonDID,IFERROR(VLOOKUP(A13,'DID-list 2007'!$A$5:$L$193,2,0),Invalid)))</f>
        <v/>
      </c>
      <c r="C13" s="125" t="str">
        <f>IF(Formula!C13="","",Formula!C13)</f>
        <v/>
      </c>
      <c r="D13" s="125" t="str">
        <f>IF(Formula!E13=0,"",Formula!E13)</f>
        <v/>
      </c>
      <c r="E13" s="123" t="str">
        <f>IFERROR(VLOOKUP($A13,'DID-list 2007'!$A$8:$L$193,9,0),"")</f>
        <v/>
      </c>
      <c r="F13" s="123" t="str">
        <f>IFERROR(VLOOKUP($A13,'DID-list 2007'!$A$8:$L$193,6,0),"")</f>
        <v/>
      </c>
      <c r="G13" s="123" t="str">
        <f>IFERROR(VLOOKUP($A13,'DID-list 2007'!$A$8:$L$193,10,0),"")</f>
        <v/>
      </c>
      <c r="H13" s="126" t="str">
        <f>IF(Formula!D13*(Formula!F13/100)=0,"",Formula!D13*(Formula!F13/100))</f>
        <v/>
      </c>
      <c r="I13" s="127" t="str">
        <f>IFERROR(IF(VLOOKUP($A13,'DID-list 2007'!$A$8:$L$193,11,0)="R","OK","NO"),"")</f>
        <v/>
      </c>
      <c r="J13" s="127" t="str">
        <f>IFERROR(IF(VLOOKUP($A13,'DID-list 2007'!$A$8:$L$193,11,0)="I","OK","NO"),"")</f>
        <v/>
      </c>
      <c r="K13" s="184" t="str">
        <f>IF(Formula!S13="","",Formula!S13)</f>
        <v/>
      </c>
      <c r="L13" s="472" t="str">
        <f>IF(Formula!T13="","",Formula!T13)</f>
        <v/>
      </c>
      <c r="M13" s="184" t="str">
        <f>IF(Formula!U13="","",Formula!U13)</f>
        <v/>
      </c>
      <c r="N13" s="128" t="str">
        <f>IF(Formula!V13="","",Formula!V13)</f>
        <v/>
      </c>
      <c r="O13" s="128" t="str">
        <f>IF(Formula!W13="","",Formula!W13)</f>
        <v/>
      </c>
      <c r="P13" s="128" t="str">
        <f t="shared" si="0"/>
        <v>Not OK</v>
      </c>
      <c r="Q13" s="128" t="str">
        <f t="shared" ca="1" si="1"/>
        <v>Not OK</v>
      </c>
      <c r="R13" s="128" t="str">
        <f t="shared" ca="1" si="2"/>
        <v>Not OK</v>
      </c>
      <c r="S13" s="128" t="str">
        <f t="shared" ca="1" si="3"/>
        <v>Not OK</v>
      </c>
      <c r="T13" s="128" t="str">
        <f t="shared" si="4"/>
        <v/>
      </c>
      <c r="U13" s="184" t="str">
        <f t="shared" si="6"/>
        <v/>
      </c>
      <c r="V13" s="124" t="str">
        <f>IFERROR(Formula!N13*'Degradability &amp; Toxicity 2007'!H13,"")</f>
        <v/>
      </c>
      <c r="W13" s="124" t="str">
        <f>IFERROR(Formula!O13*'Degradability &amp; Toxicity 2007'!H13,"")</f>
        <v/>
      </c>
      <c r="X13" s="174" t="str">
        <f>IFERROR(Formula!P13*'Degradability &amp; Toxicity 2007'!H13,"")</f>
        <v/>
      </c>
      <c r="Y13" s="124" t="str">
        <f t="shared" si="5"/>
        <v/>
      </c>
      <c r="Z13" s="129"/>
    </row>
    <row r="14" spans="1:26">
      <c r="A14" s="124" t="str">
        <f>IF(Formula!I14="","",Formula!I14)</f>
        <v/>
      </c>
      <c r="B14" s="125" t="str">
        <f>IF(D14="","",IF(A14="",NonDID,IFERROR(VLOOKUP(A14,'DID-list 2007'!$A$5:$L$193,2,0),Invalid)))</f>
        <v/>
      </c>
      <c r="C14" s="125" t="str">
        <f>IF(Formula!C14="","",Formula!C14)</f>
        <v/>
      </c>
      <c r="D14" s="125" t="str">
        <f>IF(Formula!E14=0,"",Formula!E14)</f>
        <v/>
      </c>
      <c r="E14" s="123" t="str">
        <f>IFERROR(VLOOKUP($A14,'DID-list 2007'!$A$8:$L$193,9,0),"")</f>
        <v/>
      </c>
      <c r="F14" s="123" t="str">
        <f>IFERROR(VLOOKUP($A14,'DID-list 2007'!$A$8:$L$193,6,0),"")</f>
        <v/>
      </c>
      <c r="G14" s="123" t="str">
        <f>IFERROR(VLOOKUP($A14,'DID-list 2007'!$A$8:$L$193,10,0),"")</f>
        <v/>
      </c>
      <c r="H14" s="126" t="str">
        <f>IF(Formula!D14*(Formula!F14/100)=0,"",Formula!D14*(Formula!F14/100))</f>
        <v/>
      </c>
      <c r="I14" s="127" t="str">
        <f>IFERROR(IF(VLOOKUP($A14,'DID-list 2007'!$A$8:$L$193,11,0)="R","OK","NO"),"")</f>
        <v/>
      </c>
      <c r="J14" s="127" t="str">
        <f>IFERROR(IF(VLOOKUP($A14,'DID-list 2007'!$A$8:$L$193,11,0)="I","OK","NO"),"")</f>
        <v/>
      </c>
      <c r="K14" s="184" t="str">
        <f>IF(Formula!S14="","",Formula!S14)</f>
        <v/>
      </c>
      <c r="L14" s="472" t="str">
        <f>IF(Formula!T14="","",Formula!T14)</f>
        <v/>
      </c>
      <c r="M14" s="184" t="str">
        <f>IF(Formula!U14="","",Formula!U14)</f>
        <v/>
      </c>
      <c r="N14" s="128" t="str">
        <f>IF(Formula!V14="","",Formula!V14)</f>
        <v/>
      </c>
      <c r="O14" s="128" t="str">
        <f>IF(Formula!W14="","",Formula!W14)</f>
        <v/>
      </c>
      <c r="P14" s="128" t="str">
        <f t="shared" si="0"/>
        <v>Not OK</v>
      </c>
      <c r="Q14" s="128" t="str">
        <f t="shared" ca="1" si="1"/>
        <v>Not OK</v>
      </c>
      <c r="R14" s="128" t="str">
        <f t="shared" ca="1" si="2"/>
        <v>Not OK</v>
      </c>
      <c r="S14" s="128" t="str">
        <f t="shared" ca="1" si="3"/>
        <v>Not OK</v>
      </c>
      <c r="T14" s="128" t="str">
        <f t="shared" si="4"/>
        <v/>
      </c>
      <c r="U14" s="184" t="str">
        <f t="shared" si="6"/>
        <v/>
      </c>
      <c r="V14" s="124" t="str">
        <f>IFERROR(Formula!N14*'Degradability &amp; Toxicity 2007'!H14,"")</f>
        <v/>
      </c>
      <c r="W14" s="124" t="str">
        <f>IFERROR(Formula!O14*'Degradability &amp; Toxicity 2007'!H14,"")</f>
        <v/>
      </c>
      <c r="X14" s="174" t="str">
        <f>IFERROR(Formula!P14*'Degradability &amp; Toxicity 2007'!H14,"")</f>
        <v/>
      </c>
      <c r="Y14" s="124" t="str">
        <f t="shared" si="5"/>
        <v/>
      </c>
      <c r="Z14" s="129"/>
    </row>
    <row r="15" spans="1:26">
      <c r="A15" s="124" t="str">
        <f>IF(Formula!I15="","",Formula!I15)</f>
        <v/>
      </c>
      <c r="B15" s="125" t="str">
        <f>IF(D15="","",IF(A15="",NonDID,IFERROR(VLOOKUP(A15,'DID-list 2007'!$A$5:$L$193,2,0),Invalid)))</f>
        <v/>
      </c>
      <c r="C15" s="125" t="str">
        <f>IF(Formula!C15="","",Formula!C15)</f>
        <v/>
      </c>
      <c r="D15" s="125" t="str">
        <f>IF(Formula!E15=0,"",Formula!E15)</f>
        <v/>
      </c>
      <c r="E15" s="123" t="str">
        <f>IFERROR(VLOOKUP($A15,'DID-list 2007'!$A$8:$L$193,9,0),"")</f>
        <v/>
      </c>
      <c r="F15" s="123" t="str">
        <f>IFERROR(VLOOKUP($A15,'DID-list 2007'!$A$8:$L$193,6,0),"")</f>
        <v/>
      </c>
      <c r="G15" s="123" t="str">
        <f>IFERROR(VLOOKUP($A15,'DID-list 2007'!$A$8:$L$193,10,0),"")</f>
        <v/>
      </c>
      <c r="H15" s="126" t="str">
        <f>IF(Formula!D15*(Formula!F15/100)=0,"",Formula!D15*(Formula!F15/100))</f>
        <v/>
      </c>
      <c r="I15" s="127" t="str">
        <f>IFERROR(IF(VLOOKUP($A15,'DID-list 2007'!$A$8:$L$193,11,0)="R","OK","NO"),"")</f>
        <v/>
      </c>
      <c r="J15" s="127" t="str">
        <f>IFERROR(IF(VLOOKUP($A15,'DID-list 2007'!$A$8:$L$193,11,0)="I","OK","NO"),"")</f>
        <v/>
      </c>
      <c r="K15" s="184" t="str">
        <f>IF(Formula!S15="","",Formula!S15)</f>
        <v/>
      </c>
      <c r="L15" s="472" t="str">
        <f>IF(Formula!T15="","",Formula!T15)</f>
        <v/>
      </c>
      <c r="M15" s="184" t="str">
        <f>IF(Formula!U15="","",Formula!U15)</f>
        <v/>
      </c>
      <c r="N15" s="128" t="str">
        <f>IF(Formula!V15="","",Formula!V15)</f>
        <v/>
      </c>
      <c r="O15" s="128" t="str">
        <f>IF(Formula!W15="","",Formula!W15)</f>
        <v/>
      </c>
      <c r="P15" s="128" t="str">
        <f t="shared" si="0"/>
        <v>Not OK</v>
      </c>
      <c r="Q15" s="128" t="str">
        <f t="shared" ca="1" si="1"/>
        <v>Not OK</v>
      </c>
      <c r="R15" s="128" t="str">
        <f t="shared" ca="1" si="2"/>
        <v>Not OK</v>
      </c>
      <c r="S15" s="128" t="str">
        <f t="shared" ca="1" si="3"/>
        <v>Not OK</v>
      </c>
      <c r="T15" s="128" t="str">
        <f t="shared" si="4"/>
        <v/>
      </c>
      <c r="U15" s="184" t="str">
        <f t="shared" si="6"/>
        <v/>
      </c>
      <c r="V15" s="124" t="str">
        <f>IFERROR(Formula!N15*'Degradability &amp; Toxicity 2007'!H15,"")</f>
        <v/>
      </c>
      <c r="W15" s="124" t="str">
        <f>IFERROR(Formula!O15*'Degradability &amp; Toxicity 2007'!H15,"")</f>
        <v/>
      </c>
      <c r="X15" s="174" t="str">
        <f>IFERROR(Formula!P15*'Degradability &amp; Toxicity 2007'!H15,"")</f>
        <v/>
      </c>
      <c r="Y15" s="124" t="str">
        <f t="shared" si="5"/>
        <v/>
      </c>
      <c r="Z15" s="129"/>
    </row>
    <row r="16" spans="1:26">
      <c r="A16" s="124" t="str">
        <f>IF(Formula!I16="","",Formula!I16)</f>
        <v/>
      </c>
      <c r="B16" s="125" t="str">
        <f>IF(D16="","",IF(A16="",NonDID,IFERROR(VLOOKUP(A16,'DID-list 2007'!$A$5:$L$193,2,0),Invalid)))</f>
        <v/>
      </c>
      <c r="C16" s="125" t="str">
        <f>IF(Formula!C16="","",Formula!C16)</f>
        <v/>
      </c>
      <c r="D16" s="125" t="str">
        <f>IF(Formula!E16=0,"",Formula!E16)</f>
        <v/>
      </c>
      <c r="E16" s="123" t="str">
        <f>IFERROR(VLOOKUP($A16,'DID-list 2007'!$A$8:$L$193,9,0),"")</f>
        <v/>
      </c>
      <c r="F16" s="123" t="str">
        <f>IFERROR(VLOOKUP($A16,'DID-list 2007'!$A$8:$L$193,6,0),"")</f>
        <v/>
      </c>
      <c r="G16" s="123" t="str">
        <f>IFERROR(VLOOKUP($A16,'DID-list 2007'!$A$8:$L$193,10,0),"")</f>
        <v/>
      </c>
      <c r="H16" s="126" t="str">
        <f>IF(Formula!D16*(Formula!F16/100)=0,"",Formula!D16*(Formula!F16/100))</f>
        <v/>
      </c>
      <c r="I16" s="127" t="str">
        <f>IFERROR(IF(VLOOKUP($A16,'DID-list 2007'!$A$8:$L$193,11,0)="R","OK","NO"),"")</f>
        <v/>
      </c>
      <c r="J16" s="127" t="str">
        <f>IFERROR(IF(VLOOKUP($A16,'DID-list 2007'!$A$8:$L$193,11,0)="I","OK","NO"),"")</f>
        <v/>
      </c>
      <c r="K16" s="184" t="str">
        <f>IF(Formula!S16="","",Formula!S16)</f>
        <v/>
      </c>
      <c r="L16" s="472" t="str">
        <f>IF(Formula!T16="","",Formula!T16)</f>
        <v/>
      </c>
      <c r="M16" s="184" t="str">
        <f>IF(Formula!U16="","",Formula!U16)</f>
        <v/>
      </c>
      <c r="N16" s="128" t="str">
        <f>IF(Formula!V16="","",Formula!V16)</f>
        <v/>
      </c>
      <c r="O16" s="128" t="str">
        <f>IF(Formula!W16="","",Formula!W16)</f>
        <v/>
      </c>
      <c r="P16" s="128" t="str">
        <f t="shared" si="0"/>
        <v>Not OK</v>
      </c>
      <c r="Q16" s="128" t="str">
        <f t="shared" ca="1" si="1"/>
        <v>Not OK</v>
      </c>
      <c r="R16" s="128" t="str">
        <f t="shared" ca="1" si="2"/>
        <v>Not OK</v>
      </c>
      <c r="S16" s="128" t="str">
        <f t="shared" ca="1" si="3"/>
        <v>Not OK</v>
      </c>
      <c r="T16" s="128" t="str">
        <f t="shared" si="4"/>
        <v/>
      </c>
      <c r="U16" s="184" t="str">
        <f t="shared" si="6"/>
        <v/>
      </c>
      <c r="V16" s="124" t="str">
        <f>IFERROR(Formula!N16*'Degradability &amp; Toxicity 2007'!H16,"")</f>
        <v/>
      </c>
      <c r="W16" s="124" t="str">
        <f>IFERROR(Formula!O16*'Degradability &amp; Toxicity 2007'!H16,"")</f>
        <v/>
      </c>
      <c r="X16" s="174" t="str">
        <f>IFERROR(Formula!P16*'Degradability &amp; Toxicity 2007'!H16,"")</f>
        <v/>
      </c>
      <c r="Y16" s="124" t="str">
        <f t="shared" si="5"/>
        <v/>
      </c>
      <c r="Z16" s="129"/>
    </row>
    <row r="17" spans="1:26">
      <c r="A17" s="124" t="str">
        <f>IF(Formula!I17="","",Formula!I17)</f>
        <v/>
      </c>
      <c r="B17" s="125" t="str">
        <f>IF(D17="","",IF(A17="",NonDID,IFERROR(VLOOKUP(A17,'DID-list 2007'!$A$5:$L$193,2,0),Invalid)))</f>
        <v/>
      </c>
      <c r="C17" s="125" t="str">
        <f>IF(Formula!C17="","",Formula!C17)</f>
        <v/>
      </c>
      <c r="D17" s="125" t="str">
        <f>IF(Formula!E17=0,"",Formula!E17)</f>
        <v/>
      </c>
      <c r="E17" s="123" t="str">
        <f>IFERROR(VLOOKUP($A17,'DID-list 2007'!$A$8:$L$193,9,0),"")</f>
        <v/>
      </c>
      <c r="F17" s="123" t="str">
        <f>IFERROR(VLOOKUP($A17,'DID-list 2007'!$A$8:$L$193,6,0),"")</f>
        <v/>
      </c>
      <c r="G17" s="123" t="str">
        <f>IFERROR(VLOOKUP($A17,'DID-list 2007'!$A$8:$L$193,10,0),"")</f>
        <v/>
      </c>
      <c r="H17" s="126" t="str">
        <f>IF(Formula!D17*(Formula!F17/100)=0,"",Formula!D17*(Formula!F17/100))</f>
        <v/>
      </c>
      <c r="I17" s="127" t="str">
        <f>IFERROR(IF(VLOOKUP($A17,'DID-list 2007'!$A$8:$L$193,11,0)="R","OK","NO"),"")</f>
        <v/>
      </c>
      <c r="J17" s="127" t="str">
        <f>IFERROR(IF(VLOOKUP($A17,'DID-list 2007'!$A$8:$L$193,11,0)="I","OK","NO"),"")</f>
        <v/>
      </c>
      <c r="K17" s="184" t="str">
        <f>IF(Formula!S17="","",Formula!S17)</f>
        <v/>
      </c>
      <c r="L17" s="472" t="str">
        <f>IF(Formula!T17="","",Formula!T17)</f>
        <v/>
      </c>
      <c r="M17" s="184" t="str">
        <f>IF(Formula!U17="","",Formula!U17)</f>
        <v/>
      </c>
      <c r="N17" s="128" t="str">
        <f>IF(Formula!V17="","",Formula!V17)</f>
        <v/>
      </c>
      <c r="O17" s="128" t="str">
        <f>IF(Formula!W17="","",Formula!W17)</f>
        <v/>
      </c>
      <c r="P17" s="128" t="str">
        <f t="shared" si="0"/>
        <v>Not OK</v>
      </c>
      <c r="Q17" s="128" t="str">
        <f t="shared" ca="1" si="1"/>
        <v>Not OK</v>
      </c>
      <c r="R17" s="128" t="str">
        <f t="shared" ca="1" si="2"/>
        <v>Not OK</v>
      </c>
      <c r="S17" s="128" t="str">
        <f t="shared" ca="1" si="3"/>
        <v>Not OK</v>
      </c>
      <c r="T17" s="128" t="str">
        <f t="shared" si="4"/>
        <v/>
      </c>
      <c r="U17" s="184" t="str">
        <f t="shared" si="6"/>
        <v/>
      </c>
      <c r="V17" s="124" t="str">
        <f>IFERROR(Formula!N17*'Degradability &amp; Toxicity 2007'!H17,"")</f>
        <v/>
      </c>
      <c r="W17" s="124" t="str">
        <f>IFERROR(Formula!O17*'Degradability &amp; Toxicity 2007'!H17,"")</f>
        <v/>
      </c>
      <c r="X17" s="174" t="str">
        <f>IFERROR(Formula!P17*'Degradability &amp; Toxicity 2007'!H17,"")</f>
        <v/>
      </c>
      <c r="Y17" s="124" t="str">
        <f t="shared" si="5"/>
        <v/>
      </c>
      <c r="Z17" s="129"/>
    </row>
    <row r="18" spans="1:26">
      <c r="A18" s="124" t="str">
        <f>IF(Formula!I18="","",Formula!I18)</f>
        <v/>
      </c>
      <c r="B18" s="125" t="str">
        <f>IF(D18="","",IF(A18="",NonDID,IFERROR(VLOOKUP(A18,'DID-list 2007'!$A$5:$L$193,2,0),Invalid)))</f>
        <v/>
      </c>
      <c r="C18" s="125" t="str">
        <f>IF(Formula!C18="","",Formula!C18)</f>
        <v/>
      </c>
      <c r="D18" s="125" t="str">
        <f>IF(Formula!E18=0,"",Formula!E18)</f>
        <v/>
      </c>
      <c r="E18" s="123" t="str">
        <f>IFERROR(VLOOKUP($A18,'DID-list 2007'!$A$8:$L$193,9,0),"")</f>
        <v/>
      </c>
      <c r="F18" s="123" t="str">
        <f>IFERROR(VLOOKUP($A18,'DID-list 2007'!$A$8:$L$193,6,0),"")</f>
        <v/>
      </c>
      <c r="G18" s="123" t="str">
        <f>IFERROR(VLOOKUP($A18,'DID-list 2007'!$A$8:$L$193,10,0),"")</f>
        <v/>
      </c>
      <c r="H18" s="126" t="str">
        <f>IF(Formula!D18*(Formula!F18/100)=0,"",Formula!D18*(Formula!F18/100))</f>
        <v/>
      </c>
      <c r="I18" s="127" t="str">
        <f>IFERROR(IF(VLOOKUP($A18,'DID-list 2007'!$A$8:$L$193,11,0)="R","OK","NO"),"")</f>
        <v/>
      </c>
      <c r="J18" s="127" t="str">
        <f>IFERROR(IF(VLOOKUP($A18,'DID-list 2007'!$A$8:$L$193,11,0)="I","OK","NO"),"")</f>
        <v/>
      </c>
      <c r="K18" s="184" t="str">
        <f>IF(Formula!S18="","",Formula!S18)</f>
        <v/>
      </c>
      <c r="L18" s="472" t="str">
        <f>IF(Formula!T18="","",Formula!T18)</f>
        <v/>
      </c>
      <c r="M18" s="184" t="str">
        <f>IF(Formula!U18="","",Formula!U18)</f>
        <v/>
      </c>
      <c r="N18" s="128" t="str">
        <f>IF(Formula!V18="","",Formula!V18)</f>
        <v/>
      </c>
      <c r="O18" s="128" t="str">
        <f>IF(Formula!W18="","",Formula!W18)</f>
        <v/>
      </c>
      <c r="P18" s="128" t="str">
        <f t="shared" si="0"/>
        <v>Not OK</v>
      </c>
      <c r="Q18" s="128" t="str">
        <f t="shared" ca="1" si="1"/>
        <v>Not OK</v>
      </c>
      <c r="R18" s="128" t="str">
        <f t="shared" ca="1" si="2"/>
        <v>Not OK</v>
      </c>
      <c r="S18" s="128" t="str">
        <f t="shared" ca="1" si="3"/>
        <v>Not OK</v>
      </c>
      <c r="T18" s="128" t="str">
        <f t="shared" si="4"/>
        <v/>
      </c>
      <c r="U18" s="184" t="str">
        <f t="shared" si="6"/>
        <v/>
      </c>
      <c r="V18" s="124" t="str">
        <f>IFERROR(Formula!N18*'Degradability &amp; Toxicity 2007'!H18,"")</f>
        <v/>
      </c>
      <c r="W18" s="124" t="str">
        <f>IFERROR(Formula!O18*'Degradability &amp; Toxicity 2007'!H18,"")</f>
        <v/>
      </c>
      <c r="X18" s="174" t="str">
        <f>IFERROR(Formula!P18*'Degradability &amp; Toxicity 2007'!H18,"")</f>
        <v/>
      </c>
      <c r="Y18" s="124" t="str">
        <f t="shared" si="5"/>
        <v/>
      </c>
      <c r="Z18" s="129"/>
    </row>
    <row r="19" spans="1:26">
      <c r="A19" s="124" t="str">
        <f>IF(Formula!I19="","",Formula!I19)</f>
        <v/>
      </c>
      <c r="B19" s="125" t="str">
        <f>IF(D19="","",IF(A19="",NonDID,IFERROR(VLOOKUP(A19,'DID-list 2007'!$A$5:$L$193,2,0),Invalid)))</f>
        <v/>
      </c>
      <c r="C19" s="125" t="str">
        <f>IF(Formula!C19="","",Formula!C19)</f>
        <v/>
      </c>
      <c r="D19" s="125" t="str">
        <f>IF(Formula!E19=0,"",Formula!E19)</f>
        <v/>
      </c>
      <c r="E19" s="123" t="str">
        <f>IFERROR(VLOOKUP($A19,'DID-list 2007'!$A$8:$L$193,9,0),"")</f>
        <v/>
      </c>
      <c r="F19" s="123" t="str">
        <f>IFERROR(VLOOKUP($A19,'DID-list 2007'!$A$8:$L$193,6,0),"")</f>
        <v/>
      </c>
      <c r="G19" s="123" t="str">
        <f>IFERROR(VLOOKUP($A19,'DID-list 2007'!$A$8:$L$193,10,0),"")</f>
        <v/>
      </c>
      <c r="H19" s="126" t="str">
        <f>IF(Formula!D19*(Formula!F19/100)=0,"",Formula!D19*(Formula!F19/100))</f>
        <v/>
      </c>
      <c r="I19" s="127" t="str">
        <f>IFERROR(IF(VLOOKUP($A19,'DID-list 2007'!$A$8:$L$193,11,0)="R","OK","NO"),"")</f>
        <v/>
      </c>
      <c r="J19" s="127" t="str">
        <f>IFERROR(IF(VLOOKUP($A19,'DID-list 2007'!$A$8:$L$193,11,0)="I","OK","NO"),"")</f>
        <v/>
      </c>
      <c r="K19" s="184" t="str">
        <f>IF(Formula!S19="","",Formula!S19)</f>
        <v/>
      </c>
      <c r="L19" s="472" t="str">
        <f>IF(Formula!T19="","",Formula!T19)</f>
        <v/>
      </c>
      <c r="M19" s="184" t="str">
        <f>IF(Formula!U19="","",Formula!U19)</f>
        <v/>
      </c>
      <c r="N19" s="128" t="str">
        <f>IF(Formula!V19="","",Formula!V19)</f>
        <v/>
      </c>
      <c r="O19" s="128" t="str">
        <f>IF(Formula!W19="","",Formula!W19)</f>
        <v/>
      </c>
      <c r="P19" s="128" t="str">
        <f t="shared" si="0"/>
        <v>Not OK</v>
      </c>
      <c r="Q19" s="128" t="str">
        <f t="shared" ca="1" si="1"/>
        <v>Not OK</v>
      </c>
      <c r="R19" s="128" t="str">
        <f t="shared" ca="1" si="2"/>
        <v>Not OK</v>
      </c>
      <c r="S19" s="128" t="str">
        <f t="shared" ca="1" si="3"/>
        <v>Not OK</v>
      </c>
      <c r="T19" s="128" t="str">
        <f t="shared" si="4"/>
        <v/>
      </c>
      <c r="U19" s="184" t="str">
        <f t="shared" si="6"/>
        <v/>
      </c>
      <c r="V19" s="124" t="str">
        <f>IFERROR(Formula!N19*'Degradability &amp; Toxicity 2007'!H19,"")</f>
        <v/>
      </c>
      <c r="W19" s="124" t="str">
        <f>IFERROR(Formula!O19*'Degradability &amp; Toxicity 2007'!H19,"")</f>
        <v/>
      </c>
      <c r="X19" s="174" t="str">
        <f>IFERROR(Formula!P19*'Degradability &amp; Toxicity 2007'!H19,"")</f>
        <v/>
      </c>
      <c r="Y19" s="124" t="str">
        <f t="shared" si="5"/>
        <v/>
      </c>
      <c r="Z19" s="129"/>
    </row>
    <row r="20" spans="1:26">
      <c r="A20" s="124" t="str">
        <f>IF(Formula!I20="","",Formula!I20)</f>
        <v/>
      </c>
      <c r="B20" s="125" t="str">
        <f>IF(D20="","",IF(A20="",NonDID,IFERROR(VLOOKUP(A20,'DID-list 2007'!$A$5:$L$193,2,0),Invalid)))</f>
        <v/>
      </c>
      <c r="C20" s="125" t="str">
        <f>IF(Formula!C20="","",Formula!C20)</f>
        <v/>
      </c>
      <c r="D20" s="125" t="str">
        <f>IF(Formula!E20=0,"",Formula!E20)</f>
        <v/>
      </c>
      <c r="E20" s="123" t="str">
        <f>IFERROR(VLOOKUP($A20,'DID-list 2007'!$A$8:$L$193,9,0),"")</f>
        <v/>
      </c>
      <c r="F20" s="123" t="str">
        <f>IFERROR(VLOOKUP($A20,'DID-list 2007'!$A$8:$L$193,6,0),"")</f>
        <v/>
      </c>
      <c r="G20" s="123" t="str">
        <f>IFERROR(VLOOKUP($A20,'DID-list 2007'!$A$8:$L$193,10,0),"")</f>
        <v/>
      </c>
      <c r="H20" s="126" t="str">
        <f>IF(Formula!D20*(Formula!F20/100)=0,"",Formula!D20*(Formula!F20/100))</f>
        <v/>
      </c>
      <c r="I20" s="127" t="str">
        <f>IFERROR(IF(VLOOKUP($A20,'DID-list 2007'!$A$8:$L$193,11,0)="R","OK","NO"),"")</f>
        <v/>
      </c>
      <c r="J20" s="127" t="str">
        <f>IFERROR(IF(VLOOKUP($A20,'DID-list 2007'!$A$8:$L$193,11,0)="I","OK","NO"),"")</f>
        <v/>
      </c>
      <c r="K20" s="184" t="str">
        <f>IF(Formula!S20="","",Formula!S20)</f>
        <v/>
      </c>
      <c r="L20" s="472" t="str">
        <f>IF(Formula!T20="","",Formula!T20)</f>
        <v/>
      </c>
      <c r="M20" s="184" t="str">
        <f>IF(Formula!U20="","",Formula!U20)</f>
        <v/>
      </c>
      <c r="N20" s="128" t="str">
        <f>IF(Formula!V20="","",Formula!V20)</f>
        <v/>
      </c>
      <c r="O20" s="128" t="str">
        <f>IF(Formula!W20="","",Formula!W20)</f>
        <v/>
      </c>
      <c r="P20" s="128" t="str">
        <f t="shared" si="0"/>
        <v>Not OK</v>
      </c>
      <c r="Q20" s="128" t="str">
        <f t="shared" ca="1" si="1"/>
        <v>Not OK</v>
      </c>
      <c r="R20" s="128" t="str">
        <f t="shared" ca="1" si="2"/>
        <v>Not OK</v>
      </c>
      <c r="S20" s="128" t="str">
        <f t="shared" ca="1" si="3"/>
        <v>Not OK</v>
      </c>
      <c r="T20" s="128" t="str">
        <f t="shared" si="4"/>
        <v/>
      </c>
      <c r="U20" s="184" t="str">
        <f t="shared" si="6"/>
        <v/>
      </c>
      <c r="V20" s="124" t="str">
        <f>IFERROR(Formula!N20*'Degradability &amp; Toxicity 2007'!H20,"")</f>
        <v/>
      </c>
      <c r="W20" s="124" t="str">
        <f>IFERROR(Formula!O20*'Degradability &amp; Toxicity 2007'!H20,"")</f>
        <v/>
      </c>
      <c r="X20" s="174" t="str">
        <f>IFERROR(Formula!P20*'Degradability &amp; Toxicity 2007'!H20,"")</f>
        <v/>
      </c>
      <c r="Y20" s="124" t="str">
        <f t="shared" si="5"/>
        <v/>
      </c>
      <c r="Z20" s="129"/>
    </row>
    <row r="21" spans="1:26">
      <c r="A21" s="124" t="str">
        <f>IF(Formula!I21="","",Formula!I21)</f>
        <v/>
      </c>
      <c r="B21" s="125" t="str">
        <f>IF(D21="","",IF(A21="",NonDID,IFERROR(VLOOKUP(A21,'DID-list 2007'!$A$5:$L$193,2,0),Invalid)))</f>
        <v/>
      </c>
      <c r="C21" s="125" t="str">
        <f>IF(Formula!C21="","",Formula!C21)</f>
        <v/>
      </c>
      <c r="D21" s="125" t="str">
        <f>IF(Formula!E21=0,"",Formula!E21)</f>
        <v/>
      </c>
      <c r="E21" s="123" t="str">
        <f>IFERROR(VLOOKUP($A21,'DID-list 2007'!$A$8:$L$193,9,0),"")</f>
        <v/>
      </c>
      <c r="F21" s="123" t="str">
        <f>IFERROR(VLOOKUP($A21,'DID-list 2007'!$A$8:$L$193,6,0),"")</f>
        <v/>
      </c>
      <c r="G21" s="123" t="str">
        <f>IFERROR(VLOOKUP($A21,'DID-list 2007'!$A$8:$L$193,10,0),"")</f>
        <v/>
      </c>
      <c r="H21" s="126" t="str">
        <f>IF(Formula!D21*(Formula!F21/100)=0,"",Formula!D21*(Formula!F21/100))</f>
        <v/>
      </c>
      <c r="I21" s="127" t="str">
        <f>IFERROR(IF(VLOOKUP($A21,'DID-list 2007'!$A$8:$L$193,11,0)="R","OK","NO"),"")</f>
        <v/>
      </c>
      <c r="J21" s="127" t="str">
        <f>IFERROR(IF(VLOOKUP($A21,'DID-list 2007'!$A$8:$L$193,11,0)="I","OK","NO"),"")</f>
        <v/>
      </c>
      <c r="K21" s="184" t="str">
        <f>IF(Formula!S21="","",Formula!S21)</f>
        <v/>
      </c>
      <c r="L21" s="472" t="str">
        <f>IF(Formula!T21="","",Formula!T21)</f>
        <v/>
      </c>
      <c r="M21" s="184" t="str">
        <f>IF(Formula!U21="","",Formula!U21)</f>
        <v/>
      </c>
      <c r="N21" s="128" t="str">
        <f>IF(Formula!V21="","",Formula!V21)</f>
        <v/>
      </c>
      <c r="O21" s="128" t="str">
        <f>IF(Formula!W21="","",Formula!W21)</f>
        <v/>
      </c>
      <c r="P21" s="128" t="str">
        <f t="shared" si="0"/>
        <v>Not OK</v>
      </c>
      <c r="Q21" s="128" t="str">
        <f t="shared" ca="1" si="1"/>
        <v>Not OK</v>
      </c>
      <c r="R21" s="128" t="str">
        <f t="shared" ca="1" si="2"/>
        <v>Not OK</v>
      </c>
      <c r="S21" s="128" t="str">
        <f t="shared" ca="1" si="3"/>
        <v>Not OK</v>
      </c>
      <c r="T21" s="128" t="str">
        <f t="shared" si="4"/>
        <v/>
      </c>
      <c r="U21" s="184" t="str">
        <f t="shared" si="6"/>
        <v/>
      </c>
      <c r="V21" s="124" t="str">
        <f>IFERROR(Formula!N21*'Degradability &amp; Toxicity 2007'!H21,"")</f>
        <v/>
      </c>
      <c r="W21" s="124" t="str">
        <f>IFERROR(Formula!O21*'Degradability &amp; Toxicity 2007'!H21,"")</f>
        <v/>
      </c>
      <c r="X21" s="174" t="str">
        <f>IFERROR(Formula!P21*'Degradability &amp; Toxicity 2007'!H21,"")</f>
        <v/>
      </c>
      <c r="Y21" s="124" t="str">
        <f t="shared" si="5"/>
        <v/>
      </c>
      <c r="Z21" s="129"/>
    </row>
    <row r="22" spans="1:26">
      <c r="A22" s="124" t="str">
        <f>IF(Formula!I22="","",Formula!I22)</f>
        <v/>
      </c>
      <c r="B22" s="125" t="str">
        <f>IF(D22="","",IF(A22="",NonDID,IFERROR(VLOOKUP(A22,'DID-list 2007'!$A$5:$L$193,2,0),Invalid)))</f>
        <v/>
      </c>
      <c r="C22" s="125" t="str">
        <f>IF(Formula!C22="","",Formula!C22)</f>
        <v/>
      </c>
      <c r="D22" s="125" t="str">
        <f>IF(Formula!E22=0,"",Formula!E22)</f>
        <v/>
      </c>
      <c r="E22" s="123" t="str">
        <f>IFERROR(VLOOKUP($A22,'DID-list 2007'!$A$8:$L$193,9,0),"")</f>
        <v/>
      </c>
      <c r="F22" s="123" t="str">
        <f>IFERROR(VLOOKUP($A22,'DID-list 2007'!$A$8:$L$193,6,0),"")</f>
        <v/>
      </c>
      <c r="G22" s="123" t="str">
        <f>IFERROR(VLOOKUP($A22,'DID-list 2007'!$A$8:$L$193,10,0),"")</f>
        <v/>
      </c>
      <c r="H22" s="126" t="str">
        <f>IF(Formula!D22*(Formula!F22/100)=0,"",Formula!D22*(Formula!F22/100))</f>
        <v/>
      </c>
      <c r="I22" s="127" t="str">
        <f>IFERROR(IF(VLOOKUP($A22,'DID-list 2007'!$A$8:$L$193,11,0)="R","OK","NO"),"")</f>
        <v/>
      </c>
      <c r="J22" s="127" t="str">
        <f>IFERROR(IF(VLOOKUP($A22,'DID-list 2007'!$A$8:$L$193,11,0)="I","OK","NO"),"")</f>
        <v/>
      </c>
      <c r="K22" s="184" t="str">
        <f>IF(Formula!S22="","",Formula!S22)</f>
        <v/>
      </c>
      <c r="L22" s="472" t="str">
        <f>IF(Formula!T22="","",Formula!T22)</f>
        <v/>
      </c>
      <c r="M22" s="184" t="str">
        <f>IF(Formula!U22="","",Formula!U22)</f>
        <v/>
      </c>
      <c r="N22" s="128" t="str">
        <f>IF(Formula!V22="","",Formula!V22)</f>
        <v/>
      </c>
      <c r="O22" s="128" t="str">
        <f>IF(Formula!W22="","",Formula!W22)</f>
        <v/>
      </c>
      <c r="P22" s="128" t="str">
        <f t="shared" si="0"/>
        <v>Not OK</v>
      </c>
      <c r="Q22" s="128" t="str">
        <f t="shared" ca="1" si="1"/>
        <v>Not OK</v>
      </c>
      <c r="R22" s="128" t="str">
        <f t="shared" ca="1" si="2"/>
        <v>Not OK</v>
      </c>
      <c r="S22" s="128" t="str">
        <f t="shared" ca="1" si="3"/>
        <v>Not OK</v>
      </c>
      <c r="T22" s="128" t="str">
        <f t="shared" si="4"/>
        <v/>
      </c>
      <c r="U22" s="184" t="str">
        <f t="shared" si="6"/>
        <v/>
      </c>
      <c r="V22" s="124" t="str">
        <f>IFERROR(Formula!N22*'Degradability &amp; Toxicity 2007'!H22,"")</f>
        <v/>
      </c>
      <c r="W22" s="124" t="str">
        <f>IFERROR(Formula!O22*'Degradability &amp; Toxicity 2007'!H22,"")</f>
        <v/>
      </c>
      <c r="X22" s="174" t="str">
        <f>IFERROR(Formula!P22*'Degradability &amp; Toxicity 2007'!H22,"")</f>
        <v/>
      </c>
      <c r="Y22" s="124" t="str">
        <f t="shared" si="5"/>
        <v/>
      </c>
      <c r="Z22" s="129"/>
    </row>
    <row r="23" spans="1:26">
      <c r="A23" s="124" t="str">
        <f>IF(Formula!I23="","",Formula!I23)</f>
        <v/>
      </c>
      <c r="B23" s="125" t="str">
        <f>IF(D23="","",IF(A23="",NonDID,IFERROR(VLOOKUP(A23,'DID-list 2007'!$A$5:$L$193,2,0),Invalid)))</f>
        <v/>
      </c>
      <c r="C23" s="125" t="str">
        <f>IF(Formula!C23="","",Formula!C23)</f>
        <v/>
      </c>
      <c r="D23" s="125" t="str">
        <f>IF(Formula!E23=0,"",Formula!E23)</f>
        <v/>
      </c>
      <c r="E23" s="123" t="str">
        <f>IFERROR(VLOOKUP($A23,'DID-list 2007'!$A$8:$L$193,9,0),"")</f>
        <v/>
      </c>
      <c r="F23" s="123" t="str">
        <f>IFERROR(VLOOKUP($A23,'DID-list 2007'!$A$8:$L$193,6,0),"")</f>
        <v/>
      </c>
      <c r="G23" s="123" t="str">
        <f>IFERROR(VLOOKUP($A23,'DID-list 2007'!$A$8:$L$193,10,0),"")</f>
        <v/>
      </c>
      <c r="H23" s="126" t="str">
        <f>IF(Formula!D23*(Formula!F23/100)=0,"",Formula!D23*(Formula!F23/100))</f>
        <v/>
      </c>
      <c r="I23" s="127" t="str">
        <f>IFERROR(IF(VLOOKUP($A23,'DID-list 2007'!$A$8:$L$193,11,0)="R","OK","NO"),"")</f>
        <v/>
      </c>
      <c r="J23" s="127" t="str">
        <f>IFERROR(IF(VLOOKUP($A23,'DID-list 2007'!$A$8:$L$193,11,0)="I","OK","NO"),"")</f>
        <v/>
      </c>
      <c r="K23" s="184" t="str">
        <f>IF(Formula!S23="","",Formula!S23)</f>
        <v/>
      </c>
      <c r="L23" s="472" t="str">
        <f>IF(Formula!T23="","",Formula!T23)</f>
        <v/>
      </c>
      <c r="M23" s="184" t="str">
        <f>IF(Formula!U23="","",Formula!U23)</f>
        <v/>
      </c>
      <c r="N23" s="128" t="str">
        <f>IF(Formula!V23="","",Formula!V23)</f>
        <v/>
      </c>
      <c r="O23" s="128" t="str">
        <f>IF(Formula!W23="","",Formula!W23)</f>
        <v/>
      </c>
      <c r="P23" s="128" t="str">
        <f t="shared" si="0"/>
        <v>Not OK</v>
      </c>
      <c r="Q23" s="128" t="str">
        <f t="shared" ca="1" si="1"/>
        <v>Not OK</v>
      </c>
      <c r="R23" s="128" t="str">
        <f t="shared" ca="1" si="2"/>
        <v>Not OK</v>
      </c>
      <c r="S23" s="128" t="str">
        <f t="shared" ca="1" si="3"/>
        <v>Not OK</v>
      </c>
      <c r="T23" s="128" t="str">
        <f t="shared" si="4"/>
        <v/>
      </c>
      <c r="U23" s="184" t="str">
        <f t="shared" si="6"/>
        <v/>
      </c>
      <c r="V23" s="124" t="str">
        <f>IFERROR(Formula!N23*'Degradability &amp; Toxicity 2007'!H23,"")</f>
        <v/>
      </c>
      <c r="W23" s="124" t="str">
        <f>IFERROR(Formula!O23*'Degradability &amp; Toxicity 2007'!H23,"")</f>
        <v/>
      </c>
      <c r="X23" s="174" t="str">
        <f>IFERROR(Formula!P23*'Degradability &amp; Toxicity 2007'!H23,"")</f>
        <v/>
      </c>
      <c r="Y23" s="124" t="str">
        <f t="shared" si="5"/>
        <v/>
      </c>
      <c r="Z23" s="129"/>
    </row>
    <row r="24" spans="1:26">
      <c r="A24" s="124" t="str">
        <f>IF(Formula!I24="","",Formula!I24)</f>
        <v/>
      </c>
      <c r="B24" s="125" t="str">
        <f>IF(D24="","",IF(A24="",NonDID,IFERROR(VLOOKUP(A24,'DID-list 2007'!$A$5:$L$193,2,0),Invalid)))</f>
        <v/>
      </c>
      <c r="C24" s="125" t="str">
        <f>IF(Formula!C24="","",Formula!C24)</f>
        <v/>
      </c>
      <c r="D24" s="125" t="str">
        <f>IF(Formula!E24=0,"",Formula!E24)</f>
        <v/>
      </c>
      <c r="E24" s="123" t="str">
        <f>IFERROR(VLOOKUP($A24,'DID-list 2007'!$A$8:$L$193,9,0),"")</f>
        <v/>
      </c>
      <c r="F24" s="123" t="str">
        <f>IFERROR(VLOOKUP($A24,'DID-list 2007'!$A$8:$L$193,6,0),"")</f>
        <v/>
      </c>
      <c r="G24" s="123" t="str">
        <f>IFERROR(VLOOKUP($A24,'DID-list 2007'!$A$8:$L$193,10,0),"")</f>
        <v/>
      </c>
      <c r="H24" s="126" t="str">
        <f>IF(Formula!D24*(Formula!F24/100)=0,"",Formula!D24*(Formula!F24/100))</f>
        <v/>
      </c>
      <c r="I24" s="127" t="str">
        <f>IFERROR(IF(VLOOKUP($A24,'DID-list 2007'!$A$8:$L$193,11,0)="R","OK","NO"),"")</f>
        <v/>
      </c>
      <c r="J24" s="127" t="str">
        <f>IFERROR(IF(VLOOKUP($A24,'DID-list 2007'!$A$8:$L$193,11,0)="I","OK","NO"),"")</f>
        <v/>
      </c>
      <c r="K24" s="184" t="str">
        <f>IF(Formula!S24="","",Formula!S24)</f>
        <v/>
      </c>
      <c r="L24" s="472" t="str">
        <f>IF(Formula!T24="","",Formula!T24)</f>
        <v/>
      </c>
      <c r="M24" s="184" t="str">
        <f>IF(Formula!U24="","",Formula!U24)</f>
        <v/>
      </c>
      <c r="N24" s="128" t="str">
        <f>IF(Formula!V24="","",Formula!V24)</f>
        <v/>
      </c>
      <c r="O24" s="128" t="str">
        <f>IF(Formula!W24="","",Formula!W24)</f>
        <v/>
      </c>
      <c r="P24" s="128" t="str">
        <f t="shared" si="0"/>
        <v>Not OK</v>
      </c>
      <c r="Q24" s="128" t="str">
        <f t="shared" ca="1" si="1"/>
        <v>Not OK</v>
      </c>
      <c r="R24" s="128" t="str">
        <f t="shared" ca="1" si="2"/>
        <v>Not OK</v>
      </c>
      <c r="S24" s="128" t="str">
        <f t="shared" ca="1" si="3"/>
        <v>Not OK</v>
      </c>
      <c r="T24" s="128" t="str">
        <f t="shared" si="4"/>
        <v/>
      </c>
      <c r="U24" s="184" t="str">
        <f t="shared" si="6"/>
        <v/>
      </c>
      <c r="V24" s="124" t="str">
        <f>IFERROR(Formula!N24*'Degradability &amp; Toxicity 2007'!H24,"")</f>
        <v/>
      </c>
      <c r="W24" s="124" t="str">
        <f>IFERROR(Formula!O24*'Degradability &amp; Toxicity 2007'!H24,"")</f>
        <v/>
      </c>
      <c r="X24" s="174" t="str">
        <f>IFERROR(Formula!P24*'Degradability &amp; Toxicity 2007'!H24,"")</f>
        <v/>
      </c>
      <c r="Y24" s="124" t="str">
        <f t="shared" si="5"/>
        <v/>
      </c>
      <c r="Z24" s="129"/>
    </row>
    <row r="25" spans="1:26">
      <c r="A25" s="124" t="str">
        <f>IF(Formula!I25="","",Formula!I25)</f>
        <v/>
      </c>
      <c r="B25" s="125" t="str">
        <f>IF(D25="","",IF(A25="",NonDID,IFERROR(VLOOKUP(A25,'DID-list 2007'!$A$5:$L$193,2,0),Invalid)))</f>
        <v/>
      </c>
      <c r="C25" s="125" t="str">
        <f>IF(Formula!C25="","",Formula!C25)</f>
        <v/>
      </c>
      <c r="D25" s="125" t="str">
        <f>IF(Formula!E25=0,"",Formula!E25)</f>
        <v/>
      </c>
      <c r="E25" s="123" t="str">
        <f>IFERROR(VLOOKUP($A25,'DID-list 2007'!$A$8:$L$193,9,0),"")</f>
        <v/>
      </c>
      <c r="F25" s="123" t="str">
        <f>IFERROR(VLOOKUP($A25,'DID-list 2007'!$A$8:$L$193,6,0),"")</f>
        <v/>
      </c>
      <c r="G25" s="123" t="str">
        <f>IFERROR(VLOOKUP($A25,'DID-list 2007'!$A$8:$L$193,10,0),"")</f>
        <v/>
      </c>
      <c r="H25" s="126" t="str">
        <f>IF(Formula!D25*(Formula!F25/100)=0,"",Formula!D25*(Formula!F25/100))</f>
        <v/>
      </c>
      <c r="I25" s="127" t="str">
        <f>IFERROR(IF(VLOOKUP($A25,'DID-list 2007'!$A$8:$L$193,11,0)="R","OK","NO"),"")</f>
        <v/>
      </c>
      <c r="J25" s="127" t="str">
        <f>IFERROR(IF(VLOOKUP($A25,'DID-list 2007'!$A$8:$L$193,11,0)="I","OK","NO"),"")</f>
        <v/>
      </c>
      <c r="K25" s="184" t="str">
        <f>IF(Formula!S25="","",Formula!S25)</f>
        <v/>
      </c>
      <c r="L25" s="472" t="str">
        <f>IF(Formula!T25="","",Formula!T25)</f>
        <v/>
      </c>
      <c r="M25" s="184" t="str">
        <f>IF(Formula!U25="","",Formula!U25)</f>
        <v/>
      </c>
      <c r="N25" s="128" t="str">
        <f>IF(Formula!V25="","",Formula!V25)</f>
        <v/>
      </c>
      <c r="O25" s="128" t="str">
        <f>IF(Formula!W25="","",Formula!W25)</f>
        <v/>
      </c>
      <c r="P25" s="128" t="str">
        <f t="shared" si="0"/>
        <v>Not OK</v>
      </c>
      <c r="Q25" s="128" t="str">
        <f t="shared" ca="1" si="1"/>
        <v>Not OK</v>
      </c>
      <c r="R25" s="128" t="str">
        <f t="shared" ca="1" si="2"/>
        <v>Not OK</v>
      </c>
      <c r="S25" s="128" t="str">
        <f t="shared" ca="1" si="3"/>
        <v>Not OK</v>
      </c>
      <c r="T25" s="128" t="str">
        <f t="shared" si="4"/>
        <v/>
      </c>
      <c r="U25" s="184" t="str">
        <f t="shared" si="6"/>
        <v/>
      </c>
      <c r="V25" s="124" t="str">
        <f>IFERROR(Formula!N25*'Degradability &amp; Toxicity 2007'!H25,"")</f>
        <v/>
      </c>
      <c r="W25" s="124" t="str">
        <f>IFERROR(Formula!O25*'Degradability &amp; Toxicity 2007'!H25,"")</f>
        <v/>
      </c>
      <c r="X25" s="174" t="str">
        <f>IFERROR(Formula!P25*'Degradability &amp; Toxicity 2007'!H25,"")</f>
        <v/>
      </c>
      <c r="Y25" s="124" t="str">
        <f t="shared" si="5"/>
        <v/>
      </c>
      <c r="Z25" s="129"/>
    </row>
    <row r="26" spans="1:26">
      <c r="A26" s="124" t="str">
        <f>IF(Formula!I26="","",Formula!I26)</f>
        <v/>
      </c>
      <c r="B26" s="125" t="str">
        <f>IF(D26="","",IF(A26="",NonDID,IFERROR(VLOOKUP(A26,'DID-list 2007'!$A$5:$L$193,2,0),Invalid)))</f>
        <v/>
      </c>
      <c r="C26" s="125" t="str">
        <f>IF(Formula!C26="","",Formula!C26)</f>
        <v/>
      </c>
      <c r="D26" s="125" t="str">
        <f>IF(Formula!E26=0,"",Formula!E26)</f>
        <v/>
      </c>
      <c r="E26" s="123" t="str">
        <f>IFERROR(VLOOKUP($A26,'DID-list 2007'!$A$8:$L$193,9,0),"")</f>
        <v/>
      </c>
      <c r="F26" s="123" t="str">
        <f>IFERROR(VLOOKUP($A26,'DID-list 2007'!$A$8:$L$193,6,0),"")</f>
        <v/>
      </c>
      <c r="G26" s="123" t="str">
        <f>IFERROR(VLOOKUP($A26,'DID-list 2007'!$A$8:$L$193,10,0),"")</f>
        <v/>
      </c>
      <c r="H26" s="126" t="str">
        <f>IF(Formula!D26*(Formula!F26/100)=0,"",Formula!D26*(Formula!F26/100))</f>
        <v/>
      </c>
      <c r="I26" s="127" t="str">
        <f>IFERROR(IF(VLOOKUP($A26,'DID-list 2007'!$A$8:$L$193,11,0)="R","OK","NO"),"")</f>
        <v/>
      </c>
      <c r="J26" s="127" t="str">
        <f>IFERROR(IF(VLOOKUP($A26,'DID-list 2007'!$A$8:$L$193,11,0)="I","OK","NO"),"")</f>
        <v/>
      </c>
      <c r="K26" s="184" t="str">
        <f>IF(Formula!S26="","",Formula!S26)</f>
        <v/>
      </c>
      <c r="L26" s="472" t="str">
        <f>IF(Formula!T26="","",Formula!T26)</f>
        <v/>
      </c>
      <c r="M26" s="184" t="str">
        <f>IF(Formula!U26="","",Formula!U26)</f>
        <v/>
      </c>
      <c r="N26" s="128" t="str">
        <f>IF(Formula!V26="","",Formula!V26)</f>
        <v/>
      </c>
      <c r="O26" s="128" t="str">
        <f>IF(Formula!W26="","",Formula!W26)</f>
        <v/>
      </c>
      <c r="P26" s="128" t="str">
        <f t="shared" si="0"/>
        <v>Not OK</v>
      </c>
      <c r="Q26" s="128" t="str">
        <f t="shared" ca="1" si="1"/>
        <v>Not OK</v>
      </c>
      <c r="R26" s="128" t="str">
        <f t="shared" ca="1" si="2"/>
        <v>Not OK</v>
      </c>
      <c r="S26" s="128" t="str">
        <f t="shared" ca="1" si="3"/>
        <v>Not OK</v>
      </c>
      <c r="T26" s="128" t="str">
        <f t="shared" si="4"/>
        <v/>
      </c>
      <c r="U26" s="184" t="str">
        <f t="shared" si="6"/>
        <v/>
      </c>
      <c r="V26" s="124" t="str">
        <f>IFERROR(Formula!N26*'Degradability &amp; Toxicity 2007'!H26,"")</f>
        <v/>
      </c>
      <c r="W26" s="124" t="str">
        <f>IFERROR(Formula!O26*'Degradability &amp; Toxicity 2007'!H26,"")</f>
        <v/>
      </c>
      <c r="X26" s="174" t="str">
        <f>IFERROR(Formula!P26*'Degradability &amp; Toxicity 2007'!H26,"")</f>
        <v/>
      </c>
      <c r="Y26" s="124" t="str">
        <f t="shared" si="5"/>
        <v/>
      </c>
      <c r="Z26" s="129"/>
    </row>
    <row r="27" spans="1:26">
      <c r="A27" s="124" t="str">
        <f>IF(Formula!I27="","",Formula!I27)</f>
        <v/>
      </c>
      <c r="B27" s="125" t="str">
        <f>IF(D27="","",IF(A27="",NonDID,IFERROR(VLOOKUP(A27,'DID-list 2007'!$A$5:$L$193,2,0),Invalid)))</f>
        <v/>
      </c>
      <c r="C27" s="125" t="str">
        <f>IF(Formula!C27="","",Formula!C27)</f>
        <v/>
      </c>
      <c r="D27" s="125" t="str">
        <f>IF(Formula!E27=0,"",Formula!E27)</f>
        <v/>
      </c>
      <c r="E27" s="123" t="str">
        <f>IFERROR(VLOOKUP($A27,'DID-list 2007'!$A$8:$L$193,9,0),"")</f>
        <v/>
      </c>
      <c r="F27" s="123" t="str">
        <f>IFERROR(VLOOKUP($A27,'DID-list 2007'!$A$8:$L$193,6,0),"")</f>
        <v/>
      </c>
      <c r="G27" s="123" t="str">
        <f>IFERROR(VLOOKUP($A27,'DID-list 2007'!$A$8:$L$193,10,0),"")</f>
        <v/>
      </c>
      <c r="H27" s="126" t="str">
        <f>IF(Formula!D27*(Formula!F27/100)=0,"",Formula!D27*(Formula!F27/100))</f>
        <v/>
      </c>
      <c r="I27" s="127" t="str">
        <f>IFERROR(IF(VLOOKUP($A27,'DID-list 2007'!$A$8:$L$193,11,0)="R","OK","NO"),"")</f>
        <v/>
      </c>
      <c r="J27" s="127" t="str">
        <f>IFERROR(IF(VLOOKUP($A27,'DID-list 2007'!$A$8:$L$193,11,0)="I","OK","NO"),"")</f>
        <v/>
      </c>
      <c r="K27" s="184" t="str">
        <f>IF(Formula!S27="","",Formula!S27)</f>
        <v/>
      </c>
      <c r="L27" s="472" t="str">
        <f>IF(Formula!T27="","",Formula!T27)</f>
        <v/>
      </c>
      <c r="M27" s="184" t="str">
        <f>IF(Formula!U27="","",Formula!U27)</f>
        <v/>
      </c>
      <c r="N27" s="128" t="str">
        <f>IF(Formula!V27="","",Formula!V27)</f>
        <v/>
      </c>
      <c r="O27" s="128" t="str">
        <f>IF(Formula!W27="","",Formula!W27)</f>
        <v/>
      </c>
      <c r="P27" s="128" t="str">
        <f t="shared" si="0"/>
        <v>Not OK</v>
      </c>
      <c r="Q27" s="128" t="str">
        <f t="shared" ca="1" si="1"/>
        <v>Not OK</v>
      </c>
      <c r="R27" s="128" t="str">
        <f t="shared" ca="1" si="2"/>
        <v>Not OK</v>
      </c>
      <c r="S27" s="128" t="str">
        <f t="shared" ca="1" si="3"/>
        <v>Not OK</v>
      </c>
      <c r="T27" s="128" t="str">
        <f t="shared" si="4"/>
        <v/>
      </c>
      <c r="U27" s="184" t="str">
        <f t="shared" si="6"/>
        <v/>
      </c>
      <c r="V27" s="124" t="str">
        <f>IFERROR(Formula!N27*'Degradability &amp; Toxicity 2007'!H27,"")</f>
        <v/>
      </c>
      <c r="W27" s="124" t="str">
        <f>IFERROR(Formula!O27*'Degradability &amp; Toxicity 2007'!H27,"")</f>
        <v/>
      </c>
      <c r="X27" s="174" t="str">
        <f>IFERROR(Formula!P27*'Degradability &amp; Toxicity 2007'!H27,"")</f>
        <v/>
      </c>
      <c r="Y27" s="124" t="str">
        <f t="shared" si="5"/>
        <v/>
      </c>
      <c r="Z27" s="129"/>
    </row>
    <row r="28" spans="1:26">
      <c r="A28" s="124" t="str">
        <f>IF(Formula!I28="","",Formula!I28)</f>
        <v/>
      </c>
      <c r="B28" s="125" t="str">
        <f>IF(D28="","",IF(A28="",NonDID,IFERROR(VLOOKUP(A28,'DID-list 2007'!$A$5:$L$193,2,0),Invalid)))</f>
        <v/>
      </c>
      <c r="C28" s="125" t="str">
        <f>IF(Formula!C28="","",Formula!C28)</f>
        <v/>
      </c>
      <c r="D28" s="125" t="str">
        <f>IF(Formula!E28=0,"",Formula!E28)</f>
        <v/>
      </c>
      <c r="E28" s="123" t="str">
        <f>IFERROR(VLOOKUP($A28,'DID-list 2007'!$A$8:$L$193,9,0),"")</f>
        <v/>
      </c>
      <c r="F28" s="123" t="str">
        <f>IFERROR(VLOOKUP($A28,'DID-list 2007'!$A$8:$L$193,6,0),"")</f>
        <v/>
      </c>
      <c r="G28" s="123" t="str">
        <f>IFERROR(VLOOKUP($A28,'DID-list 2007'!$A$8:$L$193,10,0),"")</f>
        <v/>
      </c>
      <c r="H28" s="126" t="str">
        <f>IF(Formula!D28*(Formula!F28/100)=0,"",Formula!D28*(Formula!F28/100))</f>
        <v/>
      </c>
      <c r="I28" s="127" t="str">
        <f>IFERROR(IF(VLOOKUP($A28,'DID-list 2007'!$A$8:$L$193,11,0)="R","OK","NO"),"")</f>
        <v/>
      </c>
      <c r="J28" s="127" t="str">
        <f>IFERROR(IF(VLOOKUP($A28,'DID-list 2007'!$A$8:$L$193,11,0)="I","OK","NO"),"")</f>
        <v/>
      </c>
      <c r="K28" s="184" t="str">
        <f>IF(Formula!S28="","",Formula!S28)</f>
        <v/>
      </c>
      <c r="L28" s="472" t="str">
        <f>IF(Formula!T28="","",Formula!T28)</f>
        <v/>
      </c>
      <c r="M28" s="184" t="str">
        <f>IF(Formula!U28="","",Formula!U28)</f>
        <v/>
      </c>
      <c r="N28" s="128" t="str">
        <f>IF(Formula!V28="","",Formula!V28)</f>
        <v/>
      </c>
      <c r="O28" s="128" t="str">
        <f>IF(Formula!W28="","",Formula!W28)</f>
        <v/>
      </c>
      <c r="P28" s="128" t="str">
        <f t="shared" si="0"/>
        <v>Not OK</v>
      </c>
      <c r="Q28" s="128" t="str">
        <f t="shared" ca="1" si="1"/>
        <v>Not OK</v>
      </c>
      <c r="R28" s="128" t="str">
        <f t="shared" ca="1" si="2"/>
        <v>Not OK</v>
      </c>
      <c r="S28" s="128" t="str">
        <f t="shared" ca="1" si="3"/>
        <v>Not OK</v>
      </c>
      <c r="T28" s="128" t="str">
        <f t="shared" si="4"/>
        <v/>
      </c>
      <c r="U28" s="184" t="str">
        <f t="shared" si="6"/>
        <v/>
      </c>
      <c r="V28" s="124" t="str">
        <f>IFERROR(Formula!N28*'Degradability &amp; Toxicity 2007'!H28,"")</f>
        <v/>
      </c>
      <c r="W28" s="124" t="str">
        <f>IFERROR(Formula!O28*'Degradability &amp; Toxicity 2007'!H28,"")</f>
        <v/>
      </c>
      <c r="X28" s="174" t="str">
        <f>IFERROR(Formula!P28*'Degradability &amp; Toxicity 2007'!H28,"")</f>
        <v/>
      </c>
      <c r="Y28" s="124" t="str">
        <f t="shared" si="5"/>
        <v/>
      </c>
      <c r="Z28" s="129"/>
    </row>
    <row r="29" spans="1:26">
      <c r="A29" s="124" t="str">
        <f>IF(Formula!I29="","",Formula!I29)</f>
        <v/>
      </c>
      <c r="B29" s="125" t="str">
        <f>IF(D29="","",IF(A29="",NonDID,IFERROR(VLOOKUP(A29,'DID-list 2007'!$A$5:$L$193,2,0),Invalid)))</f>
        <v/>
      </c>
      <c r="C29" s="125" t="str">
        <f>IF(Formula!C29="","",Formula!C29)</f>
        <v/>
      </c>
      <c r="D29" s="125" t="str">
        <f>IF(Formula!E29=0,"",Formula!E29)</f>
        <v/>
      </c>
      <c r="E29" s="123" t="str">
        <f>IFERROR(VLOOKUP($A29,'DID-list 2007'!$A$8:$L$193,9,0),"")</f>
        <v/>
      </c>
      <c r="F29" s="123" t="str">
        <f>IFERROR(VLOOKUP($A29,'DID-list 2007'!$A$8:$L$193,6,0),"")</f>
        <v/>
      </c>
      <c r="G29" s="123" t="str">
        <f>IFERROR(VLOOKUP($A29,'DID-list 2007'!$A$8:$L$193,10,0),"")</f>
        <v/>
      </c>
      <c r="H29" s="126" t="str">
        <f>IF(Formula!D29*(Formula!F29/100)=0,"",Formula!D29*(Formula!F29/100))</f>
        <v/>
      </c>
      <c r="I29" s="127" t="str">
        <f>IFERROR(IF(VLOOKUP($A29,'DID-list 2007'!$A$8:$L$193,11,0)="R","OK","NO"),"")</f>
        <v/>
      </c>
      <c r="J29" s="127" t="str">
        <f>IFERROR(IF(VLOOKUP($A29,'DID-list 2007'!$A$8:$L$193,11,0)="I","OK","NO"),"")</f>
        <v/>
      </c>
      <c r="K29" s="184" t="str">
        <f>IF(Formula!S29="","",Formula!S29)</f>
        <v/>
      </c>
      <c r="L29" s="472" t="str">
        <f>IF(Formula!T29="","",Formula!T29)</f>
        <v/>
      </c>
      <c r="M29" s="184" t="str">
        <f>IF(Formula!U29="","",Formula!U29)</f>
        <v/>
      </c>
      <c r="N29" s="128" t="str">
        <f>IF(Formula!V29="","",Formula!V29)</f>
        <v/>
      </c>
      <c r="O29" s="128" t="str">
        <f>IF(Formula!W29="","",Formula!W29)</f>
        <v/>
      </c>
      <c r="P29" s="128" t="str">
        <f t="shared" si="0"/>
        <v>Not OK</v>
      </c>
      <c r="Q29" s="128" t="str">
        <f t="shared" ca="1" si="1"/>
        <v>Not OK</v>
      </c>
      <c r="R29" s="128" t="str">
        <f t="shared" ca="1" si="2"/>
        <v>Not OK</v>
      </c>
      <c r="S29" s="128" t="str">
        <f t="shared" ca="1" si="3"/>
        <v>Not OK</v>
      </c>
      <c r="T29" s="128" t="str">
        <f t="shared" si="4"/>
        <v/>
      </c>
      <c r="U29" s="184" t="str">
        <f t="shared" si="6"/>
        <v/>
      </c>
      <c r="V29" s="124" t="str">
        <f>IFERROR(Formula!N29*'Degradability &amp; Toxicity 2007'!H29,"")</f>
        <v/>
      </c>
      <c r="W29" s="124" t="str">
        <f>IFERROR(Formula!O29*'Degradability &amp; Toxicity 2007'!H29,"")</f>
        <v/>
      </c>
      <c r="X29" s="174" t="str">
        <f>IFERROR(Formula!P29*'Degradability &amp; Toxicity 2007'!H29,"")</f>
        <v/>
      </c>
      <c r="Y29" s="124" t="str">
        <f t="shared" si="5"/>
        <v/>
      </c>
      <c r="Z29" s="129"/>
    </row>
    <row r="30" spans="1:26">
      <c r="A30" s="124" t="str">
        <f>IF(Formula!I30="","",Formula!I30)</f>
        <v/>
      </c>
      <c r="B30" s="125" t="str">
        <f>IF(D30="","",IF(A30="",NonDID,IFERROR(VLOOKUP(A30,'DID-list 2007'!$A$5:$L$193,2,0),Invalid)))</f>
        <v/>
      </c>
      <c r="C30" s="125" t="str">
        <f>IF(Formula!C30="","",Formula!C30)</f>
        <v/>
      </c>
      <c r="D30" s="125" t="str">
        <f>IF(Formula!E30=0,"",Formula!E30)</f>
        <v/>
      </c>
      <c r="E30" s="123" t="str">
        <f>IFERROR(VLOOKUP($A30,'DID-list 2007'!$A$8:$L$193,9,0),"")</f>
        <v/>
      </c>
      <c r="F30" s="123" t="str">
        <f>IFERROR(VLOOKUP($A30,'DID-list 2007'!$A$8:$L$193,6,0),"")</f>
        <v/>
      </c>
      <c r="G30" s="123" t="str">
        <f>IFERROR(VLOOKUP($A30,'DID-list 2007'!$A$8:$L$193,10,0),"")</f>
        <v/>
      </c>
      <c r="H30" s="126" t="str">
        <f>IF(Formula!D30*(Formula!F30/100)=0,"",Formula!D30*(Formula!F30/100))</f>
        <v/>
      </c>
      <c r="I30" s="127" t="str">
        <f>IFERROR(IF(VLOOKUP($A30,'DID-list 2007'!$A$8:$L$193,11,0)="R","OK","NO"),"")</f>
        <v/>
      </c>
      <c r="J30" s="127" t="str">
        <f>IFERROR(IF(VLOOKUP($A30,'DID-list 2007'!$A$8:$L$193,11,0)="I","OK","NO"),"")</f>
        <v/>
      </c>
      <c r="K30" s="184" t="str">
        <f>IF(Formula!S30="","",Formula!S30)</f>
        <v/>
      </c>
      <c r="L30" s="472" t="str">
        <f>IF(Formula!T30="","",Formula!T30)</f>
        <v/>
      </c>
      <c r="M30" s="184" t="str">
        <f>IF(Formula!U30="","",Formula!U30)</f>
        <v/>
      </c>
      <c r="N30" s="128" t="str">
        <f>IF(Formula!V30="","",Formula!V30)</f>
        <v/>
      </c>
      <c r="O30" s="128" t="str">
        <f>IF(Formula!W30="","",Formula!W30)</f>
        <v/>
      </c>
      <c r="P30" s="128" t="str">
        <f t="shared" si="0"/>
        <v>Not OK</v>
      </c>
      <c r="Q30" s="128" t="str">
        <f t="shared" ca="1" si="1"/>
        <v>Not OK</v>
      </c>
      <c r="R30" s="128" t="str">
        <f t="shared" ca="1" si="2"/>
        <v>Not OK</v>
      </c>
      <c r="S30" s="128" t="str">
        <f t="shared" ca="1" si="3"/>
        <v>Not OK</v>
      </c>
      <c r="T30" s="128" t="str">
        <f t="shared" si="4"/>
        <v/>
      </c>
      <c r="U30" s="184" t="str">
        <f t="shared" si="6"/>
        <v/>
      </c>
      <c r="V30" s="124" t="str">
        <f>IFERROR(Formula!N30*'Degradability &amp; Toxicity 2007'!H30,"")</f>
        <v/>
      </c>
      <c r="W30" s="124" t="str">
        <f>IFERROR(Formula!O30*'Degradability &amp; Toxicity 2007'!H30,"")</f>
        <v/>
      </c>
      <c r="X30" s="174" t="str">
        <f>IFERROR(Formula!P30*'Degradability &amp; Toxicity 2007'!H30,"")</f>
        <v/>
      </c>
      <c r="Y30" s="124" t="str">
        <f t="shared" si="5"/>
        <v/>
      </c>
      <c r="Z30" s="129"/>
    </row>
    <row r="31" spans="1:26">
      <c r="A31" s="124" t="str">
        <f>IF(Formula!I31="","",Formula!I31)</f>
        <v/>
      </c>
      <c r="B31" s="125" t="str">
        <f>IF(D31="","",IF(A31="",NonDID,IFERROR(VLOOKUP(A31,'DID-list 2007'!$A$5:$L$193,2,0),Invalid)))</f>
        <v/>
      </c>
      <c r="C31" s="125" t="str">
        <f>IF(Formula!C31="","",Formula!C31)</f>
        <v/>
      </c>
      <c r="D31" s="125" t="str">
        <f>IF(Formula!E31=0,"",Formula!E31)</f>
        <v/>
      </c>
      <c r="E31" s="123" t="str">
        <f>IFERROR(VLOOKUP($A31,'DID-list 2007'!$A$8:$L$193,9,0),"")</f>
        <v/>
      </c>
      <c r="F31" s="123" t="str">
        <f>IFERROR(VLOOKUP($A31,'DID-list 2007'!$A$8:$L$193,6,0),"")</f>
        <v/>
      </c>
      <c r="G31" s="123" t="str">
        <f>IFERROR(VLOOKUP($A31,'DID-list 2007'!$A$8:$L$193,10,0),"")</f>
        <v/>
      </c>
      <c r="H31" s="126" t="str">
        <f>IF(Formula!D31*(Formula!F31/100)=0,"",Formula!D31*(Formula!F31/100))</f>
        <v/>
      </c>
      <c r="I31" s="127" t="str">
        <f>IFERROR(IF(VLOOKUP($A31,'DID-list 2007'!$A$8:$L$193,11,0)="R","OK","NO"),"")</f>
        <v/>
      </c>
      <c r="J31" s="127" t="str">
        <f>IFERROR(IF(VLOOKUP($A31,'DID-list 2007'!$A$8:$L$193,11,0)="I","OK","NO"),"")</f>
        <v/>
      </c>
      <c r="K31" s="184" t="str">
        <f>IF(Formula!S31="","",Formula!S31)</f>
        <v/>
      </c>
      <c r="L31" s="472" t="str">
        <f>IF(Formula!T31="","",Formula!T31)</f>
        <v/>
      </c>
      <c r="M31" s="184" t="str">
        <f>IF(Formula!U31="","",Formula!U31)</f>
        <v/>
      </c>
      <c r="N31" s="128" t="str">
        <f>IF(Formula!V31="","",Formula!V31)</f>
        <v/>
      </c>
      <c r="O31" s="128" t="str">
        <f>IF(Formula!W31="","",Formula!W31)</f>
        <v/>
      </c>
      <c r="P31" s="128" t="str">
        <f t="shared" si="0"/>
        <v>Not OK</v>
      </c>
      <c r="Q31" s="128" t="str">
        <f t="shared" ca="1" si="1"/>
        <v>Not OK</v>
      </c>
      <c r="R31" s="128" t="str">
        <f t="shared" ca="1" si="2"/>
        <v>Not OK</v>
      </c>
      <c r="S31" s="128" t="str">
        <f t="shared" ca="1" si="3"/>
        <v>Not OK</v>
      </c>
      <c r="T31" s="128" t="str">
        <f t="shared" si="4"/>
        <v/>
      </c>
      <c r="U31" s="184" t="str">
        <f t="shared" si="6"/>
        <v/>
      </c>
      <c r="V31" s="124" t="str">
        <f>IFERROR(Formula!N31*'Degradability &amp; Toxicity 2007'!H31,"")</f>
        <v/>
      </c>
      <c r="W31" s="124" t="str">
        <f>IFERROR(Formula!O31*'Degradability &amp; Toxicity 2007'!H31,"")</f>
        <v/>
      </c>
      <c r="X31" s="174" t="str">
        <f>IFERROR(Formula!P31*'Degradability &amp; Toxicity 2007'!H31,"")</f>
        <v/>
      </c>
      <c r="Y31" s="124" t="str">
        <f t="shared" si="5"/>
        <v/>
      </c>
      <c r="Z31" s="129"/>
    </row>
    <row r="32" spans="1:26">
      <c r="A32" s="124" t="str">
        <f>IF(Formula!I32="","",Formula!I32)</f>
        <v/>
      </c>
      <c r="B32" s="125" t="str">
        <f>IF(D32="","",IF(A32="",NonDID,IFERROR(VLOOKUP(A32,'DID-list 2007'!$A$5:$L$193,2,0),Invalid)))</f>
        <v/>
      </c>
      <c r="C32" s="125" t="str">
        <f>IF(Formula!C32="","",Formula!C32)</f>
        <v/>
      </c>
      <c r="D32" s="125" t="str">
        <f>IF(Formula!E32=0,"",Formula!E32)</f>
        <v/>
      </c>
      <c r="E32" s="123" t="str">
        <f>IFERROR(VLOOKUP($A32,'DID-list 2007'!$A$8:$L$193,9,0),"")</f>
        <v/>
      </c>
      <c r="F32" s="123" t="str">
        <f>IFERROR(VLOOKUP($A32,'DID-list 2007'!$A$8:$L$193,6,0),"")</f>
        <v/>
      </c>
      <c r="G32" s="123" t="str">
        <f>IFERROR(VLOOKUP($A32,'DID-list 2007'!$A$8:$L$193,10,0),"")</f>
        <v/>
      </c>
      <c r="H32" s="126" t="str">
        <f>IF(Formula!D32*(Formula!F32/100)=0,"",Formula!D32*(Formula!F32/100))</f>
        <v/>
      </c>
      <c r="I32" s="127" t="str">
        <f>IFERROR(IF(VLOOKUP($A32,'DID-list 2007'!$A$8:$L$193,11,0)="R","OK","NO"),"")</f>
        <v/>
      </c>
      <c r="J32" s="127" t="str">
        <f>IFERROR(IF(VLOOKUP($A32,'DID-list 2007'!$A$8:$L$193,11,0)="I","OK","NO"),"")</f>
        <v/>
      </c>
      <c r="K32" s="184" t="str">
        <f>IF(Formula!S32="","",Formula!S32)</f>
        <v/>
      </c>
      <c r="L32" s="472" t="str">
        <f>IF(Formula!T32="","",Formula!T32)</f>
        <v/>
      </c>
      <c r="M32" s="184" t="str">
        <f>IF(Formula!U32="","",Formula!U32)</f>
        <v/>
      </c>
      <c r="N32" s="128" t="str">
        <f>IF(Formula!V32="","",Formula!V32)</f>
        <v/>
      </c>
      <c r="O32" s="128" t="str">
        <f>IF(Formula!W32="","",Formula!W32)</f>
        <v/>
      </c>
      <c r="P32" s="128" t="str">
        <f t="shared" si="0"/>
        <v>Not OK</v>
      </c>
      <c r="Q32" s="128" t="str">
        <f t="shared" ca="1" si="1"/>
        <v>Not OK</v>
      </c>
      <c r="R32" s="128" t="str">
        <f t="shared" ca="1" si="2"/>
        <v>Not OK</v>
      </c>
      <c r="S32" s="128" t="str">
        <f t="shared" ca="1" si="3"/>
        <v>Not OK</v>
      </c>
      <c r="T32" s="128" t="str">
        <f t="shared" si="4"/>
        <v/>
      </c>
      <c r="U32" s="184" t="str">
        <f t="shared" si="6"/>
        <v/>
      </c>
      <c r="V32" s="124" t="str">
        <f>IFERROR(Formula!N32*'Degradability &amp; Toxicity 2007'!H32,"")</f>
        <v/>
      </c>
      <c r="W32" s="124" t="str">
        <f>IFERROR(Formula!O32*'Degradability &amp; Toxicity 2007'!H32,"")</f>
        <v/>
      </c>
      <c r="X32" s="174" t="str">
        <f>IFERROR(Formula!P32*'Degradability &amp; Toxicity 2007'!H32,"")</f>
        <v/>
      </c>
      <c r="Y32" s="124" t="str">
        <f t="shared" si="5"/>
        <v/>
      </c>
      <c r="Z32" s="129"/>
    </row>
    <row r="33" spans="1:26">
      <c r="A33" s="124" t="str">
        <f>IF(Formula!I33="","",Formula!I33)</f>
        <v/>
      </c>
      <c r="B33" s="125" t="str">
        <f>IF(D33="","",IF(A33="",NonDID,IFERROR(VLOOKUP(A33,'DID-list 2007'!$A$5:$L$193,2,0),Invalid)))</f>
        <v/>
      </c>
      <c r="C33" s="125" t="str">
        <f>IF(Formula!C33="","",Formula!C33)</f>
        <v/>
      </c>
      <c r="D33" s="125" t="str">
        <f>IF(Formula!E33=0,"",Formula!E33)</f>
        <v/>
      </c>
      <c r="E33" s="123" t="str">
        <f>IFERROR(VLOOKUP($A33,'DID-list 2007'!$A$8:$L$193,9,0),"")</f>
        <v/>
      </c>
      <c r="F33" s="123" t="str">
        <f>IFERROR(VLOOKUP($A33,'DID-list 2007'!$A$8:$L$193,6,0),"")</f>
        <v/>
      </c>
      <c r="G33" s="123" t="str">
        <f>IFERROR(VLOOKUP($A33,'DID-list 2007'!$A$8:$L$193,10,0),"")</f>
        <v/>
      </c>
      <c r="H33" s="126" t="str">
        <f>IF(Formula!D33*(Formula!F33/100)=0,"",Formula!D33*(Formula!F33/100))</f>
        <v/>
      </c>
      <c r="I33" s="127" t="str">
        <f>IFERROR(IF(VLOOKUP($A33,'DID-list 2007'!$A$8:$L$193,11,0)="R","OK","NO"),"")</f>
        <v/>
      </c>
      <c r="J33" s="127" t="str">
        <f>IFERROR(IF(VLOOKUP($A33,'DID-list 2007'!$A$8:$L$193,11,0)="I","OK","NO"),"")</f>
        <v/>
      </c>
      <c r="K33" s="184" t="str">
        <f>IF(Formula!S33="","",Formula!S33)</f>
        <v/>
      </c>
      <c r="L33" s="472" t="str">
        <f>IF(Formula!T33="","",Formula!T33)</f>
        <v/>
      </c>
      <c r="M33" s="184" t="str">
        <f>IF(Formula!U33="","",Formula!U33)</f>
        <v/>
      </c>
      <c r="N33" s="128" t="str">
        <f>IF(Formula!V33="","",Formula!V33)</f>
        <v/>
      </c>
      <c r="O33" s="128" t="str">
        <f>IF(Formula!W33="","",Formula!W33)</f>
        <v/>
      </c>
      <c r="P33" s="128" t="str">
        <f t="shared" si="0"/>
        <v>Not OK</v>
      </c>
      <c r="Q33" s="128" t="str">
        <f t="shared" ca="1" si="1"/>
        <v>Not OK</v>
      </c>
      <c r="R33" s="128" t="str">
        <f t="shared" ca="1" si="2"/>
        <v>Not OK</v>
      </c>
      <c r="S33" s="128" t="str">
        <f t="shared" ca="1" si="3"/>
        <v>Not OK</v>
      </c>
      <c r="T33" s="128" t="str">
        <f t="shared" si="4"/>
        <v/>
      </c>
      <c r="U33" s="184" t="str">
        <f t="shared" si="6"/>
        <v/>
      </c>
      <c r="V33" s="124" t="str">
        <f>IFERROR(Formula!N33*'Degradability &amp; Toxicity 2007'!H33,"")</f>
        <v/>
      </c>
      <c r="W33" s="124" t="str">
        <f>IFERROR(Formula!O33*'Degradability &amp; Toxicity 2007'!H33,"")</f>
        <v/>
      </c>
      <c r="X33" s="174" t="str">
        <f>IFERROR(Formula!P33*'Degradability &amp; Toxicity 2007'!H33,"")</f>
        <v/>
      </c>
      <c r="Y33" s="124" t="str">
        <f t="shared" si="5"/>
        <v/>
      </c>
      <c r="Z33" s="129"/>
    </row>
    <row r="34" spans="1:26">
      <c r="A34" s="124" t="str">
        <f>IF(Formula!I34="","",Formula!I34)</f>
        <v/>
      </c>
      <c r="B34" s="125" t="str">
        <f>IF(D34="","",IF(A34="",NonDID,IFERROR(VLOOKUP(A34,'DID-list 2007'!$A$5:$L$193,2,0),Invalid)))</f>
        <v/>
      </c>
      <c r="C34" s="125" t="str">
        <f>IF(Formula!C34="","",Formula!C34)</f>
        <v/>
      </c>
      <c r="D34" s="125" t="str">
        <f>IF(Formula!E34=0,"",Formula!E34)</f>
        <v/>
      </c>
      <c r="E34" s="123" t="str">
        <f>IFERROR(VLOOKUP($A34,'DID-list 2007'!$A$8:$L$193,9,0),"")</f>
        <v/>
      </c>
      <c r="F34" s="123" t="str">
        <f>IFERROR(VLOOKUP($A34,'DID-list 2007'!$A$8:$L$193,6,0),"")</f>
        <v/>
      </c>
      <c r="G34" s="123" t="str">
        <f>IFERROR(VLOOKUP($A34,'DID-list 2007'!$A$8:$L$193,10,0),"")</f>
        <v/>
      </c>
      <c r="H34" s="126" t="str">
        <f>IF(Formula!D34*(Formula!F34/100)=0,"",Formula!D34*(Formula!F34/100))</f>
        <v/>
      </c>
      <c r="I34" s="127" t="str">
        <f>IFERROR(IF(VLOOKUP($A34,'DID-list 2007'!$A$8:$L$193,11,0)="R","OK","NO"),"")</f>
        <v/>
      </c>
      <c r="J34" s="127" t="str">
        <f>IFERROR(IF(VLOOKUP($A34,'DID-list 2007'!$A$8:$L$193,11,0)="I","OK","NO"),"")</f>
        <v/>
      </c>
      <c r="K34" s="184" t="str">
        <f>IF(Formula!S34="","",Formula!S34)</f>
        <v/>
      </c>
      <c r="L34" s="472" t="str">
        <f>IF(Formula!T34="","",Formula!T34)</f>
        <v/>
      </c>
      <c r="M34" s="184" t="str">
        <f>IF(Formula!U34="","",Formula!U34)</f>
        <v/>
      </c>
      <c r="N34" s="128" t="str">
        <f>IF(Formula!V34="","",Formula!V34)</f>
        <v/>
      </c>
      <c r="O34" s="128" t="str">
        <f>IF(Formula!W34="","",Formula!W34)</f>
        <v/>
      </c>
      <c r="P34" s="128" t="str">
        <f t="shared" si="0"/>
        <v>Not OK</v>
      </c>
      <c r="Q34" s="128" t="str">
        <f t="shared" ca="1" si="1"/>
        <v>Not OK</v>
      </c>
      <c r="R34" s="128" t="str">
        <f t="shared" ca="1" si="2"/>
        <v>Not OK</v>
      </c>
      <c r="S34" s="128" t="str">
        <f t="shared" ca="1" si="3"/>
        <v>Not OK</v>
      </c>
      <c r="T34" s="128" t="str">
        <f t="shared" si="4"/>
        <v/>
      </c>
      <c r="U34" s="184" t="str">
        <f t="shared" si="6"/>
        <v/>
      </c>
      <c r="V34" s="124" t="str">
        <f>IFERROR(Formula!N34*'Degradability &amp; Toxicity 2007'!H34,"")</f>
        <v/>
      </c>
      <c r="W34" s="124" t="str">
        <f>IFERROR(Formula!O34*'Degradability &amp; Toxicity 2007'!H34,"")</f>
        <v/>
      </c>
      <c r="X34" s="174" t="str">
        <f>IFERROR(Formula!P34*'Degradability &amp; Toxicity 2007'!H34,"")</f>
        <v/>
      </c>
      <c r="Y34" s="124" t="str">
        <f t="shared" si="5"/>
        <v/>
      </c>
      <c r="Z34" s="129"/>
    </row>
    <row r="35" spans="1:26">
      <c r="A35" s="124" t="str">
        <f>IF(Formula!I35="","",Formula!I35)</f>
        <v/>
      </c>
      <c r="B35" s="125" t="str">
        <f>IF(D35="","",IF(A35="",NonDID,IFERROR(VLOOKUP(A35,'DID-list 2007'!$A$5:$L$193,2,0),Invalid)))</f>
        <v/>
      </c>
      <c r="C35" s="125" t="str">
        <f>IF(Formula!C35="","",Formula!C35)</f>
        <v/>
      </c>
      <c r="D35" s="125" t="str">
        <f>IF(Formula!E35=0,"",Formula!E35)</f>
        <v/>
      </c>
      <c r="E35" s="123" t="str">
        <f>IFERROR(VLOOKUP($A35,'DID-list 2007'!$A$8:$L$193,9,0),"")</f>
        <v/>
      </c>
      <c r="F35" s="123" t="str">
        <f>IFERROR(VLOOKUP($A35,'DID-list 2007'!$A$8:$L$193,6,0),"")</f>
        <v/>
      </c>
      <c r="G35" s="123" t="str">
        <f>IFERROR(VLOOKUP($A35,'DID-list 2007'!$A$8:$L$193,10,0),"")</f>
        <v/>
      </c>
      <c r="H35" s="126" t="str">
        <f>IF(Formula!D35*(Formula!F35/100)=0,"",Formula!D35*(Formula!F35/100))</f>
        <v/>
      </c>
      <c r="I35" s="127" t="str">
        <f>IFERROR(IF(VLOOKUP($A35,'DID-list 2007'!$A$8:$L$193,11,0)="R","OK","NO"),"")</f>
        <v/>
      </c>
      <c r="J35" s="127" t="str">
        <f>IFERROR(IF(VLOOKUP($A35,'DID-list 2007'!$A$8:$L$193,11,0)="I","OK","NO"),"")</f>
        <v/>
      </c>
      <c r="K35" s="184" t="str">
        <f>IF(Formula!S35="","",Formula!S35)</f>
        <v/>
      </c>
      <c r="L35" s="472" t="str">
        <f>IF(Formula!T35="","",Formula!T35)</f>
        <v/>
      </c>
      <c r="M35" s="184" t="str">
        <f>IF(Formula!U35="","",Formula!U35)</f>
        <v/>
      </c>
      <c r="N35" s="128" t="str">
        <f>IF(Formula!V35="","",Formula!V35)</f>
        <v/>
      </c>
      <c r="O35" s="128" t="str">
        <f>IF(Formula!W35="","",Formula!W35)</f>
        <v/>
      </c>
      <c r="P35" s="128" t="str">
        <f t="shared" si="0"/>
        <v>Not OK</v>
      </c>
      <c r="Q35" s="128" t="str">
        <f t="shared" ca="1" si="1"/>
        <v>Not OK</v>
      </c>
      <c r="R35" s="128" t="str">
        <f t="shared" ca="1" si="2"/>
        <v>Not OK</v>
      </c>
      <c r="S35" s="128" t="str">
        <f t="shared" ca="1" si="3"/>
        <v>Not OK</v>
      </c>
      <c r="T35" s="128" t="str">
        <f t="shared" si="4"/>
        <v/>
      </c>
      <c r="U35" s="184" t="str">
        <f t="shared" si="6"/>
        <v/>
      </c>
      <c r="V35" s="124" t="str">
        <f>IFERROR(Formula!N35*'Degradability &amp; Toxicity 2007'!H35,"")</f>
        <v/>
      </c>
      <c r="W35" s="124" t="str">
        <f>IFERROR(Formula!O35*'Degradability &amp; Toxicity 2007'!H35,"")</f>
        <v/>
      </c>
      <c r="X35" s="174" t="str">
        <f>IFERROR(Formula!P35*'Degradability &amp; Toxicity 2007'!H35,"")</f>
        <v/>
      </c>
      <c r="Y35" s="124" t="str">
        <f t="shared" si="5"/>
        <v/>
      </c>
      <c r="Z35" s="129"/>
    </row>
    <row r="36" spans="1:26">
      <c r="A36" s="118"/>
      <c r="B36" s="135" t="s">
        <v>0</v>
      </c>
      <c r="C36" s="135"/>
      <c r="D36" s="136"/>
      <c r="E36" s="135"/>
      <c r="F36" s="135"/>
      <c r="G36" s="135"/>
      <c r="H36" s="137">
        <f>SUM(H6:H35)</f>
        <v>0</v>
      </c>
      <c r="I36" s="137"/>
      <c r="J36" s="137"/>
      <c r="K36" s="137"/>
      <c r="L36" s="137"/>
      <c r="M36" s="137"/>
      <c r="N36" s="137"/>
      <c r="O36" s="137"/>
      <c r="P36" s="177"/>
      <c r="Q36" s="177"/>
      <c r="R36" s="177"/>
      <c r="S36" s="177"/>
      <c r="T36" s="137"/>
      <c r="U36" s="137">
        <f t="shared" ref="U36:X36" si="7">SUM(U6:U35)</f>
        <v>0</v>
      </c>
      <c r="V36" s="137">
        <f t="shared" si="7"/>
        <v>0</v>
      </c>
      <c r="W36" s="137">
        <f t="shared" si="7"/>
        <v>0</v>
      </c>
      <c r="X36" s="137">
        <f t="shared" si="7"/>
        <v>0</v>
      </c>
      <c r="Y36" s="137">
        <f>SUM(Y6:Y35)</f>
        <v>0</v>
      </c>
      <c r="Z36" s="129"/>
    </row>
    <row r="37" spans="1:26">
      <c r="A37" s="118"/>
      <c r="B37" s="140"/>
      <c r="C37" s="140"/>
      <c r="D37" s="118"/>
      <c r="E37" s="140"/>
      <c r="F37" s="140"/>
      <c r="G37" s="140"/>
      <c r="H37" s="141"/>
      <c r="I37" s="141"/>
      <c r="J37" s="141"/>
      <c r="K37" s="141"/>
      <c r="L37" s="142"/>
      <c r="M37" s="142"/>
      <c r="N37" s="142"/>
      <c r="O37" s="142"/>
      <c r="P37" s="142"/>
      <c r="Q37" s="142"/>
      <c r="R37" s="142"/>
      <c r="S37" s="142"/>
      <c r="T37" s="142"/>
      <c r="U37" s="142"/>
      <c r="V37" s="143"/>
      <c r="W37" s="144"/>
      <c r="X37" s="118"/>
      <c r="Y37" s="129"/>
      <c r="Z37" s="129"/>
    </row>
    <row r="38" spans="1:26">
      <c r="A38" s="118"/>
      <c r="B38" s="140"/>
      <c r="C38" s="140"/>
      <c r="D38" s="118"/>
      <c r="E38" s="140"/>
      <c r="F38" s="140"/>
      <c r="G38" s="140"/>
      <c r="H38" s="141"/>
      <c r="I38" s="141"/>
      <c r="J38" s="141"/>
      <c r="K38" s="141"/>
      <c r="L38" s="142"/>
      <c r="M38" s="142"/>
      <c r="N38" s="142"/>
      <c r="O38" s="142"/>
      <c r="P38" s="142"/>
      <c r="Q38" s="142"/>
      <c r="R38" s="142"/>
      <c r="S38" s="142"/>
      <c r="T38" s="142"/>
      <c r="U38" s="142"/>
      <c r="V38" s="143"/>
      <c r="W38" s="144"/>
      <c r="X38" s="118"/>
      <c r="Y38" s="129"/>
      <c r="Z38" s="129"/>
    </row>
    <row r="39" spans="1:26">
      <c r="A39" s="122"/>
      <c r="B39" s="118"/>
      <c r="C39" s="118"/>
      <c r="D39" s="118"/>
      <c r="E39" s="118"/>
      <c r="F39" s="118"/>
      <c r="G39" s="118"/>
      <c r="H39" s="118"/>
      <c r="I39" s="166" t="s">
        <v>241</v>
      </c>
      <c r="J39" s="167"/>
      <c r="K39" s="167"/>
      <c r="L39" s="489" t="str">
        <f>L45</f>
        <v>O17</v>
      </c>
      <c r="M39" s="490"/>
      <c r="N39" s="175" t="s">
        <v>399</v>
      </c>
      <c r="O39" s="134"/>
      <c r="P39" s="134"/>
      <c r="Q39" s="134"/>
      <c r="R39" s="134"/>
      <c r="S39" s="134"/>
      <c r="T39" s="134"/>
      <c r="U39" s="134"/>
      <c r="V39" s="134"/>
      <c r="W39" s="134"/>
      <c r="X39" s="134"/>
      <c r="Y39" s="134"/>
      <c r="Z39" s="118"/>
    </row>
    <row r="40" spans="1:26">
      <c r="A40" s="122"/>
      <c r="B40" s="458" t="s">
        <v>568</v>
      </c>
      <c r="C40" s="145"/>
      <c r="D40" s="145"/>
      <c r="E40" s="145"/>
      <c r="F40" s="145"/>
      <c r="G40" s="145"/>
      <c r="H40" s="146"/>
      <c r="I40" s="164" t="s">
        <v>235</v>
      </c>
      <c r="J40" s="165"/>
      <c r="K40" s="165"/>
      <c r="L40" s="491" t="str">
        <f>L46</f>
        <v>∑ (H410*100 + H411*10 + H412) (%)</v>
      </c>
      <c r="M40" s="492"/>
      <c r="N40" s="175" t="s">
        <v>380</v>
      </c>
      <c r="O40" s="134"/>
      <c r="P40" s="134"/>
      <c r="Q40" s="134"/>
      <c r="R40" s="134"/>
      <c r="S40" s="134"/>
      <c r="T40" s="134"/>
      <c r="U40" s="134"/>
      <c r="V40" s="134"/>
      <c r="W40" s="134"/>
      <c r="X40" s="134"/>
      <c r="Y40" s="134"/>
      <c r="Z40" s="118"/>
    </row>
    <row r="41" spans="1:26">
      <c r="A41" s="122"/>
      <c r="B41" s="486" t="s">
        <v>242</v>
      </c>
      <c r="C41" s="487"/>
      <c r="D41" s="487"/>
      <c r="E41" s="487"/>
      <c r="F41" s="487"/>
      <c r="G41" s="487"/>
      <c r="H41" s="488"/>
      <c r="I41" s="171" t="str">
        <f>I47</f>
        <v>Leave on</v>
      </c>
      <c r="J41" s="172"/>
      <c r="K41" s="172"/>
      <c r="L41" s="493" t="str">
        <f>IF(Y36&lt;=M46+0.045,"OK","NO")</f>
        <v>OK</v>
      </c>
      <c r="M41" s="493"/>
      <c r="N41" s="177" t="str">
        <f>IFERROR(IF((U36/H36)&gt;0.9445,"OK","NO"),"")</f>
        <v/>
      </c>
      <c r="O41" s="134"/>
      <c r="P41" s="134"/>
      <c r="Q41" s="134"/>
      <c r="R41" s="134"/>
      <c r="S41" s="134"/>
      <c r="T41" s="134"/>
      <c r="U41" s="134"/>
      <c r="V41" s="134"/>
      <c r="W41" s="134"/>
      <c r="X41" s="134"/>
      <c r="Y41" s="134"/>
      <c r="Z41" s="118"/>
    </row>
    <row r="42" spans="1:26">
      <c r="A42" s="122"/>
      <c r="B42" s="486"/>
      <c r="C42" s="487"/>
      <c r="D42" s="487"/>
      <c r="E42" s="487"/>
      <c r="F42" s="487"/>
      <c r="G42" s="487"/>
      <c r="H42" s="488"/>
      <c r="I42" s="134"/>
      <c r="J42" s="134"/>
      <c r="K42" s="134"/>
      <c r="L42" s="134"/>
      <c r="M42" s="134"/>
      <c r="N42" s="134"/>
      <c r="O42" s="134"/>
      <c r="P42" s="134"/>
      <c r="Q42" s="134"/>
      <c r="R42" s="134"/>
      <c r="S42" s="134"/>
      <c r="T42" s="134"/>
      <c r="U42" s="134"/>
      <c r="V42" s="134"/>
      <c r="W42" s="134"/>
      <c r="X42" s="134"/>
      <c r="Y42" s="134"/>
      <c r="Z42" s="118"/>
    </row>
    <row r="43" spans="1:26">
      <c r="A43" s="122"/>
      <c r="B43" s="486" t="s">
        <v>243</v>
      </c>
      <c r="C43" s="487"/>
      <c r="D43" s="487"/>
      <c r="E43" s="487"/>
      <c r="F43" s="487"/>
      <c r="G43" s="487"/>
      <c r="H43" s="488"/>
      <c r="I43" s="134"/>
      <c r="J43" s="134"/>
      <c r="K43" s="134"/>
      <c r="L43" s="134"/>
      <c r="M43" s="134"/>
      <c r="N43" s="118"/>
      <c r="O43" s="118"/>
      <c r="P43" s="118"/>
      <c r="Q43" s="118"/>
      <c r="R43" s="118"/>
      <c r="S43" s="118"/>
      <c r="T43" s="118"/>
      <c r="U43" s="118"/>
      <c r="V43" s="118"/>
      <c r="W43" s="118"/>
      <c r="X43" s="118"/>
      <c r="Y43" s="118"/>
      <c r="Z43" s="118"/>
    </row>
    <row r="44" spans="1:26">
      <c r="A44" s="122"/>
      <c r="B44" s="486"/>
      <c r="C44" s="487"/>
      <c r="D44" s="487"/>
      <c r="E44" s="487"/>
      <c r="F44" s="487"/>
      <c r="G44" s="487"/>
      <c r="H44" s="488"/>
      <c r="I44" s="134"/>
      <c r="J44" s="134"/>
      <c r="K44" s="134"/>
      <c r="L44" s="134" t="s">
        <v>392</v>
      </c>
      <c r="M44" s="134"/>
      <c r="N44" s="134"/>
      <c r="O44" s="134"/>
      <c r="P44" s="134"/>
      <c r="Q44" s="134"/>
      <c r="R44" s="134"/>
      <c r="S44" s="134"/>
      <c r="T44" s="134"/>
      <c r="U44" s="134"/>
      <c r="V44" s="134"/>
      <c r="W44" s="134"/>
      <c r="X44" s="134"/>
      <c r="Y44" s="134"/>
      <c r="Z44" s="118"/>
    </row>
    <row r="45" spans="1:26">
      <c r="A45" s="122"/>
      <c r="B45" s="145"/>
      <c r="C45" s="145"/>
      <c r="D45" s="145"/>
      <c r="E45" s="145"/>
      <c r="F45" s="145"/>
      <c r="G45" s="145"/>
      <c r="H45" s="145"/>
      <c r="I45" s="166" t="s">
        <v>239</v>
      </c>
      <c r="J45" s="167"/>
      <c r="K45" s="167"/>
      <c r="L45" s="489" t="s">
        <v>398</v>
      </c>
      <c r="M45" s="490"/>
      <c r="N45" s="483" t="s">
        <v>399</v>
      </c>
      <c r="O45" s="483"/>
      <c r="P45" s="483"/>
      <c r="Q45" s="483"/>
      <c r="R45" s="118"/>
      <c r="S45" s="118"/>
      <c r="T45" s="118"/>
      <c r="U45" s="118"/>
      <c r="V45" s="134"/>
      <c r="W45" s="134"/>
      <c r="X45" s="134"/>
      <c r="Y45" s="134"/>
      <c r="Z45" s="118"/>
    </row>
    <row r="46" spans="1:26">
      <c r="A46" s="122"/>
      <c r="B46" s="118"/>
      <c r="C46" s="118"/>
      <c r="D46" s="118"/>
      <c r="E46" s="118"/>
      <c r="F46" s="118"/>
      <c r="G46" s="118"/>
      <c r="H46" s="118"/>
      <c r="I46" s="163" t="s">
        <v>235</v>
      </c>
      <c r="J46" s="165"/>
      <c r="K46" s="165"/>
      <c r="L46" s="491" t="s">
        <v>400</v>
      </c>
      <c r="M46" s="492"/>
      <c r="N46" s="482" t="s">
        <v>401</v>
      </c>
      <c r="O46" s="482"/>
      <c r="P46" s="482"/>
      <c r="Q46" s="482"/>
      <c r="R46" s="158"/>
      <c r="S46" s="158"/>
      <c r="T46" s="158"/>
      <c r="U46" s="134"/>
      <c r="V46" s="118"/>
      <c r="W46" s="118"/>
      <c r="X46" s="134"/>
      <c r="Y46" s="134"/>
      <c r="Z46" s="118"/>
    </row>
    <row r="47" spans="1:26">
      <c r="A47" s="122"/>
      <c r="B47" s="496"/>
      <c r="C47" s="496"/>
      <c r="D47" s="496"/>
      <c r="E47" s="496"/>
      <c r="F47" s="496"/>
      <c r="G47" s="496"/>
      <c r="H47" s="496"/>
      <c r="I47" s="467" t="s">
        <v>387</v>
      </c>
      <c r="J47" s="180"/>
      <c r="K47" s="179"/>
      <c r="L47" s="494">
        <v>2.5</v>
      </c>
      <c r="M47" s="495"/>
      <c r="N47" s="484"/>
      <c r="O47" s="484"/>
      <c r="P47" s="484"/>
      <c r="Q47" s="484"/>
      <c r="R47" s="158"/>
      <c r="S47" s="158"/>
      <c r="T47" s="158"/>
      <c r="U47" s="134"/>
      <c r="V47" s="134"/>
      <c r="W47" s="134"/>
      <c r="X47" s="134"/>
      <c r="Y47" s="134"/>
      <c r="Z47" s="118"/>
    </row>
    <row r="48" spans="1:26">
      <c r="A48" s="122"/>
      <c r="B48" s="149" t="s">
        <v>261</v>
      </c>
      <c r="C48" s="468"/>
      <c r="D48" s="468"/>
      <c r="E48" s="468"/>
      <c r="F48" s="468"/>
      <c r="G48" s="468"/>
      <c r="H48" s="469"/>
      <c r="I48" s="118"/>
      <c r="J48" s="142"/>
      <c r="K48" s="142"/>
      <c r="L48" s="118"/>
      <c r="M48" s="118"/>
      <c r="N48" s="118"/>
      <c r="O48" s="118"/>
      <c r="P48" s="118"/>
      <c r="Q48" s="118"/>
      <c r="R48" s="118"/>
      <c r="S48" s="118"/>
      <c r="T48" s="118"/>
      <c r="U48" s="118"/>
      <c r="V48" s="118"/>
      <c r="W48" s="118"/>
      <c r="X48" s="134"/>
      <c r="Y48" s="118"/>
      <c r="Z48" s="118"/>
    </row>
    <row r="49" spans="1:26">
      <c r="A49" s="122"/>
      <c r="B49" s="150" t="s">
        <v>244</v>
      </c>
      <c r="C49" s="118"/>
      <c r="D49" s="118"/>
      <c r="E49" s="140"/>
      <c r="F49" s="140"/>
      <c r="G49" s="140"/>
      <c r="H49" s="147"/>
      <c r="I49" s="157"/>
      <c r="J49" s="142"/>
      <c r="K49" s="142"/>
      <c r="L49" s="158"/>
      <c r="M49" s="158"/>
      <c r="N49" s="158"/>
      <c r="O49" s="158"/>
      <c r="P49" s="158"/>
      <c r="Q49" s="158"/>
      <c r="R49" s="158"/>
      <c r="S49" s="158"/>
      <c r="T49" s="158"/>
      <c r="U49" s="134"/>
      <c r="V49" s="134"/>
      <c r="W49" s="134"/>
      <c r="X49" s="134"/>
      <c r="Y49" s="134"/>
      <c r="Z49" s="118"/>
    </row>
    <row r="50" spans="1:26">
      <c r="A50" s="118"/>
      <c r="B50" s="475" t="s">
        <v>372</v>
      </c>
      <c r="C50" s="476"/>
      <c r="D50" s="476"/>
      <c r="E50" s="476"/>
      <c r="F50" s="476"/>
      <c r="G50" s="476"/>
      <c r="H50" s="477"/>
      <c r="I50" s="157"/>
      <c r="J50" s="142"/>
      <c r="K50" s="142"/>
      <c r="L50" s="158"/>
      <c r="M50" s="158"/>
      <c r="N50" s="158"/>
      <c r="O50" s="158"/>
      <c r="P50" s="158"/>
      <c r="Q50" s="158"/>
      <c r="R50" s="158"/>
      <c r="S50" s="158"/>
      <c r="T50" s="158"/>
      <c r="U50" s="134"/>
      <c r="V50" s="134"/>
      <c r="W50" s="134"/>
      <c r="X50" s="118"/>
      <c r="Y50" s="118"/>
      <c r="Z50" s="118"/>
    </row>
    <row r="51" spans="1:26">
      <c r="A51" s="118"/>
      <c r="B51" s="478"/>
      <c r="C51" s="479"/>
      <c r="D51" s="479"/>
      <c r="E51" s="479"/>
      <c r="F51" s="479"/>
      <c r="G51" s="479"/>
      <c r="H51" s="480"/>
      <c r="I51" s="134"/>
      <c r="J51" s="159"/>
      <c r="K51" s="159"/>
      <c r="L51" s="118"/>
      <c r="M51" s="118"/>
      <c r="N51" s="118"/>
      <c r="O51" s="118"/>
      <c r="P51" s="118"/>
      <c r="Q51" s="118"/>
      <c r="R51" s="118"/>
      <c r="S51" s="118"/>
      <c r="T51" s="118"/>
      <c r="U51" s="118"/>
      <c r="V51" s="118"/>
      <c r="W51" s="134"/>
      <c r="X51" s="134"/>
      <c r="Y51" s="134"/>
      <c r="Z51" s="118"/>
    </row>
    <row r="52" spans="1:26" ht="12.75" customHeight="1">
      <c r="A52" s="118"/>
      <c r="B52" s="465"/>
      <c r="C52" s="465"/>
      <c r="D52" s="465"/>
      <c r="E52" s="465"/>
      <c r="F52" s="465"/>
      <c r="G52" s="465"/>
      <c r="H52" s="465"/>
      <c r="I52" s="134"/>
      <c r="J52" s="134"/>
      <c r="K52" s="134"/>
      <c r="L52" s="161"/>
      <c r="M52" s="161"/>
      <c r="N52" s="161"/>
      <c r="O52" s="161"/>
      <c r="P52" s="161"/>
      <c r="Q52" s="161"/>
      <c r="R52" s="161"/>
      <c r="S52" s="161"/>
      <c r="T52" s="161"/>
      <c r="U52" s="161"/>
      <c r="V52" s="118"/>
      <c r="W52" s="134"/>
      <c r="X52" s="134"/>
      <c r="Y52" s="134"/>
      <c r="Z52" s="118"/>
    </row>
    <row r="53" spans="1:26">
      <c r="A53" s="118"/>
      <c r="B53" s="118"/>
      <c r="C53" s="118"/>
      <c r="D53" s="118"/>
      <c r="E53" s="118"/>
      <c r="F53" s="118"/>
      <c r="G53" s="118"/>
      <c r="H53" s="118"/>
      <c r="I53" s="134"/>
      <c r="J53" s="160"/>
      <c r="K53" s="160"/>
      <c r="L53" s="162"/>
      <c r="M53" s="162"/>
      <c r="N53" s="162"/>
      <c r="O53" s="162"/>
      <c r="P53" s="162"/>
      <c r="Q53" s="162"/>
      <c r="R53" s="162"/>
      <c r="S53" s="162"/>
      <c r="T53" s="162"/>
      <c r="U53" s="162"/>
      <c r="V53" s="118"/>
      <c r="W53" s="134"/>
      <c r="X53" s="134"/>
      <c r="Y53" s="134"/>
      <c r="Z53" s="118"/>
    </row>
    <row r="54" spans="1:26">
      <c r="A54" s="118"/>
      <c r="B54" s="118"/>
      <c r="C54" s="118"/>
      <c r="D54" s="118"/>
      <c r="E54" s="118"/>
      <c r="F54" s="118"/>
      <c r="G54" s="118"/>
      <c r="H54" s="118"/>
      <c r="I54" s="157"/>
      <c r="J54" s="142"/>
      <c r="K54" s="142"/>
      <c r="L54" s="158"/>
      <c r="M54" s="158"/>
      <c r="N54" s="158"/>
      <c r="O54" s="158"/>
      <c r="P54" s="158"/>
      <c r="Q54" s="158"/>
      <c r="R54" s="158"/>
      <c r="S54" s="158"/>
      <c r="T54" s="158"/>
      <c r="U54" s="134"/>
      <c r="V54" s="134"/>
      <c r="W54" s="134"/>
      <c r="X54" s="134"/>
      <c r="Y54" s="134"/>
      <c r="Z54" s="118"/>
    </row>
    <row r="55" spans="1:26">
      <c r="A55" s="118"/>
      <c r="B55" s="122"/>
      <c r="C55" s="122"/>
      <c r="D55" s="118"/>
      <c r="E55" s="118"/>
      <c r="F55" s="118"/>
      <c r="G55" s="118"/>
      <c r="H55" s="118"/>
      <c r="I55" s="134"/>
      <c r="J55" s="159"/>
      <c r="K55" s="159"/>
      <c r="L55" s="118"/>
      <c r="M55" s="118"/>
      <c r="N55" s="118"/>
      <c r="O55" s="118"/>
      <c r="P55" s="118"/>
      <c r="Q55" s="118"/>
      <c r="R55" s="118"/>
      <c r="S55" s="118"/>
      <c r="T55" s="118"/>
      <c r="U55" s="118"/>
      <c r="V55" s="118"/>
      <c r="W55" s="134"/>
      <c r="X55" s="134"/>
      <c r="Y55" s="161"/>
      <c r="Z55" s="118"/>
    </row>
    <row r="56" spans="1:26">
      <c r="A56" s="118"/>
      <c r="B56" s="118"/>
      <c r="C56" s="118"/>
      <c r="D56" s="118"/>
      <c r="E56" s="118"/>
      <c r="F56" s="118"/>
      <c r="G56" s="118"/>
      <c r="H56" s="118"/>
      <c r="I56" s="134"/>
      <c r="J56" s="134"/>
      <c r="K56" s="134"/>
      <c r="L56" s="161"/>
      <c r="M56" s="161"/>
      <c r="N56" s="161"/>
      <c r="O56" s="161"/>
      <c r="P56" s="161"/>
      <c r="Q56" s="161"/>
      <c r="R56" s="161"/>
      <c r="S56" s="161"/>
      <c r="T56" s="161"/>
      <c r="U56" s="161"/>
      <c r="V56" s="118"/>
      <c r="W56" s="134"/>
      <c r="X56" s="160"/>
      <c r="Y56" s="162"/>
      <c r="Z56" s="118"/>
    </row>
    <row r="57" spans="1:26">
      <c r="A57" s="118"/>
      <c r="B57" s="118"/>
      <c r="C57" s="118"/>
      <c r="D57" s="118"/>
      <c r="E57" s="118"/>
      <c r="F57" s="118"/>
      <c r="G57" s="118"/>
      <c r="H57" s="118"/>
      <c r="I57" s="134"/>
      <c r="J57" s="160"/>
      <c r="K57" s="160"/>
      <c r="L57" s="162"/>
      <c r="M57" s="162"/>
      <c r="N57" s="162"/>
      <c r="O57" s="162"/>
      <c r="P57" s="162"/>
      <c r="Q57" s="162"/>
      <c r="R57" s="162"/>
      <c r="S57" s="162"/>
      <c r="T57" s="162"/>
      <c r="U57" s="162"/>
      <c r="V57" s="118"/>
      <c r="W57" s="134"/>
      <c r="X57" s="160"/>
      <c r="Y57" s="160"/>
      <c r="Z57" s="118"/>
    </row>
    <row r="58" spans="1:26">
      <c r="A58" s="118"/>
      <c r="B58" s="118"/>
      <c r="C58" s="118"/>
      <c r="D58" s="118"/>
      <c r="E58" s="118"/>
      <c r="F58" s="118"/>
      <c r="G58" s="118"/>
      <c r="H58" s="118"/>
      <c r="I58" s="134"/>
      <c r="J58" s="160"/>
      <c r="K58" s="160"/>
      <c r="L58" s="160"/>
      <c r="M58" s="160"/>
      <c r="N58" s="160"/>
      <c r="O58" s="160"/>
      <c r="P58" s="160"/>
      <c r="Q58" s="160"/>
      <c r="R58" s="160"/>
      <c r="S58" s="160"/>
      <c r="T58" s="160"/>
      <c r="U58" s="160"/>
      <c r="V58" s="118"/>
      <c r="W58" s="118"/>
      <c r="X58" s="118"/>
      <c r="Y58" s="118"/>
      <c r="Z58" s="118"/>
    </row>
  </sheetData>
  <customSheetViews>
    <customSheetView guid="{94BE19D9-FC8D-41A1-8D7D-427542EADFBC}" scale="90">
      <selection activeCell="A5" sqref="A5:N38"/>
      <pageMargins left="0.75" right="0.75" top="1" bottom="1" header="0" footer="0"/>
      <pageSetup paperSize="9" orientation="landscape" r:id="rId1"/>
      <headerFooter alignWithMargins="0">
        <oddHeader>&amp;C&amp;A&amp;RCleaning products, version 5.0
Printed &amp;D</oddHeader>
        <oddFooter>&amp;L2013-06-19&amp;CPage &amp;P&amp;RAuthor Pehr Hård</oddFooter>
      </headerFooter>
    </customSheetView>
  </customSheetViews>
  <mergeCells count="15">
    <mergeCell ref="B50:H51"/>
    <mergeCell ref="A1:I1"/>
    <mergeCell ref="N46:Q46"/>
    <mergeCell ref="N45:Q45"/>
    <mergeCell ref="N47:Q47"/>
    <mergeCell ref="E3:F3"/>
    <mergeCell ref="B43:H44"/>
    <mergeCell ref="L39:M39"/>
    <mergeCell ref="L40:M40"/>
    <mergeCell ref="L41:M41"/>
    <mergeCell ref="B41:H42"/>
    <mergeCell ref="L45:M45"/>
    <mergeCell ref="L46:M46"/>
    <mergeCell ref="L47:M47"/>
    <mergeCell ref="B47:H47"/>
  </mergeCells>
  <phoneticPr fontId="0" type="noConversion"/>
  <conditionalFormatting sqref="N41">
    <cfRule type="containsText" dxfId="17" priority="7" stopIfTrue="1" operator="containsText" text="OK">
      <formula>NOT(ISERROR(SEARCH("OK",N41)))</formula>
    </cfRule>
    <cfRule type="notContainsText" dxfId="16" priority="8" stopIfTrue="1" operator="notContains" text="OK">
      <formula>ISERROR(SEARCH("OK",N41))</formula>
    </cfRule>
  </conditionalFormatting>
  <conditionalFormatting sqref="L41">
    <cfRule type="containsText" dxfId="15" priority="3" stopIfTrue="1" operator="containsText" text="OK">
      <formula>NOT(ISERROR(SEARCH("OK",L41)))</formula>
    </cfRule>
    <cfRule type="notContainsText" dxfId="14" priority="4" stopIfTrue="1" operator="notContains" text="OK">
      <formula>ISERROR(SEARCH("OK",L41))</formula>
    </cfRule>
  </conditionalFormatting>
  <conditionalFormatting sqref="B6:B35">
    <cfRule type="beginsWith" dxfId="13" priority="1" operator="beginsWith" text="See text box">
      <formula>LEFT(B6,LEN("See text box"))="See text box"</formula>
    </cfRule>
    <cfRule type="beginsWith" dxfId="12" priority="2" operator="beginsWith" text="Invalid DID no">
      <formula>LEFT(B6,LEN("Invalid DID no"))="Invalid DID no"</formula>
    </cfRule>
  </conditionalFormatting>
  <pageMargins left="0.75" right="0.75" top="1" bottom="1" header="0" footer="0"/>
  <pageSetup paperSize="9" orientation="landscape" r:id="rId2"/>
  <headerFooter alignWithMargins="0">
    <oddHeader>&amp;C CDV 2007</oddHeader>
    <oddFooter>&amp;CPage &amp;P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P58"/>
  <sheetViews>
    <sheetView topLeftCell="C1" zoomScale="80" zoomScaleNormal="80" workbookViewId="0">
      <selection activeCell="T39" sqref="T39"/>
    </sheetView>
  </sheetViews>
  <sheetFormatPr defaultColWidth="9.109375" defaultRowHeight="13.2"/>
  <cols>
    <col min="1" max="1" width="8.6640625" customWidth="1"/>
    <col min="2" max="3" width="38.109375" customWidth="1"/>
    <col min="4" max="4" width="34.44140625" customWidth="1"/>
    <col min="5" max="5" width="12.33203125" hidden="1" customWidth="1"/>
    <col min="6" max="6" width="16.44140625" hidden="1" customWidth="1"/>
    <col min="7" max="7" width="7.88671875" hidden="1" customWidth="1"/>
    <col min="8" max="8" width="11.6640625" customWidth="1"/>
    <col min="9" max="9" width="19.109375" customWidth="1"/>
    <col min="10" max="11" width="21.5546875" customWidth="1"/>
    <col min="12" max="12" width="13.5546875" customWidth="1"/>
    <col min="13" max="13" width="17.44140625" customWidth="1"/>
    <col min="14" max="14" width="13.6640625" customWidth="1"/>
    <col min="15" max="15" width="17.5546875" customWidth="1"/>
    <col min="16" max="16" width="12.6640625" hidden="1" customWidth="1"/>
    <col min="17" max="17" width="19.33203125" hidden="1" customWidth="1"/>
    <col min="18" max="18" width="13.5546875" hidden="1" customWidth="1"/>
    <col min="19" max="19" width="17" hidden="1" customWidth="1"/>
    <col min="20" max="20" width="13.5546875" customWidth="1"/>
    <col min="21" max="21" width="15.33203125" customWidth="1"/>
    <col min="22" max="22" width="20.44140625" customWidth="1"/>
    <col min="23" max="23" width="17.6640625" bestFit="1" customWidth="1"/>
    <col min="24" max="24" width="20.88671875" customWidth="1"/>
    <col min="25" max="25" width="20" customWidth="1"/>
  </cols>
  <sheetData>
    <row r="1" spans="1:68" ht="27.75" customHeight="1">
      <c r="A1" s="481" t="s">
        <v>565</v>
      </c>
      <c r="B1" s="481"/>
      <c r="C1" s="481"/>
      <c r="D1" s="481"/>
      <c r="E1" s="481"/>
      <c r="F1" s="481"/>
      <c r="G1" s="481"/>
      <c r="H1" s="481"/>
      <c r="I1" s="481"/>
      <c r="J1" s="129"/>
      <c r="K1" s="129"/>
      <c r="L1" s="129"/>
      <c r="M1" s="129"/>
      <c r="N1" s="129"/>
      <c r="O1" s="129"/>
      <c r="P1" s="129"/>
      <c r="Q1" s="129"/>
      <c r="R1" s="129"/>
      <c r="S1" s="129"/>
      <c r="T1" s="129"/>
      <c r="U1" s="129"/>
      <c r="V1" s="129"/>
      <c r="W1" s="129"/>
      <c r="X1" s="129"/>
      <c r="Y1" s="129"/>
      <c r="Z1" s="118"/>
    </row>
    <row r="2" spans="1:68">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18"/>
    </row>
    <row r="3" spans="1:68">
      <c r="A3" s="129"/>
      <c r="B3" s="130" t="s">
        <v>237</v>
      </c>
      <c r="C3" s="130"/>
      <c r="D3" s="131" t="str">
        <f>IF(Formula!B1=0,"",Formula!B1)</f>
        <v/>
      </c>
      <c r="E3" s="485"/>
      <c r="F3" s="485"/>
      <c r="G3" s="118"/>
      <c r="H3" s="122"/>
      <c r="I3" s="129"/>
      <c r="J3" s="129"/>
      <c r="K3" s="129"/>
      <c r="L3" s="129"/>
      <c r="M3" s="129"/>
      <c r="N3" s="118"/>
      <c r="O3" s="129"/>
      <c r="P3" s="129"/>
      <c r="Q3" s="129"/>
      <c r="R3" s="129"/>
      <c r="S3" s="129"/>
      <c r="T3" s="129"/>
      <c r="U3" s="129"/>
      <c r="V3" s="129"/>
      <c r="W3" s="129"/>
      <c r="X3" s="129"/>
      <c r="Y3" s="129"/>
      <c r="Z3" s="118"/>
    </row>
    <row r="4" spans="1:68">
      <c r="A4" s="129"/>
      <c r="B4" s="132" t="s">
        <v>234</v>
      </c>
      <c r="C4" s="132"/>
      <c r="D4" s="131" t="str">
        <f>IF(Formula!B2=0,"",Formula!B2)</f>
        <v/>
      </c>
      <c r="E4" s="129"/>
      <c r="F4" s="129"/>
      <c r="G4" s="129"/>
      <c r="H4" s="129"/>
      <c r="I4" s="129"/>
      <c r="J4" s="129"/>
      <c r="K4" s="129"/>
      <c r="L4" s="129"/>
      <c r="M4" s="129"/>
      <c r="N4" s="129"/>
      <c r="O4" s="129"/>
      <c r="P4" s="129"/>
      <c r="Q4" s="129"/>
      <c r="R4" s="129"/>
      <c r="S4" s="129"/>
      <c r="T4" s="129"/>
      <c r="U4" s="129"/>
      <c r="V4" s="129"/>
      <c r="W4" s="129"/>
      <c r="X4" s="129"/>
      <c r="Y4" s="129"/>
      <c r="Z4" s="118"/>
    </row>
    <row r="5" spans="1:68" ht="26.4">
      <c r="A5" s="118" t="s">
        <v>233</v>
      </c>
      <c r="B5" s="122" t="s">
        <v>238</v>
      </c>
      <c r="C5" s="122" t="s">
        <v>256</v>
      </c>
      <c r="D5" s="122" t="s">
        <v>260</v>
      </c>
      <c r="E5" s="122" t="s">
        <v>236</v>
      </c>
      <c r="F5" s="122" t="s">
        <v>11</v>
      </c>
      <c r="G5" s="118" t="s">
        <v>1</v>
      </c>
      <c r="H5" s="133" t="s">
        <v>240</v>
      </c>
      <c r="I5" s="155" t="s">
        <v>569</v>
      </c>
      <c r="J5" s="134" t="s">
        <v>373</v>
      </c>
      <c r="K5" s="155" t="s">
        <v>407</v>
      </c>
      <c r="L5" s="155" t="s">
        <v>376</v>
      </c>
      <c r="M5" s="134" t="s">
        <v>374</v>
      </c>
      <c r="N5" s="134" t="s">
        <v>375</v>
      </c>
      <c r="O5" s="134" t="s">
        <v>377</v>
      </c>
      <c r="P5" s="134" t="s">
        <v>388</v>
      </c>
      <c r="Q5" s="134" t="s">
        <v>389</v>
      </c>
      <c r="R5" s="134" t="s">
        <v>390</v>
      </c>
      <c r="S5" s="134" t="s">
        <v>391</v>
      </c>
      <c r="T5" s="155" t="s">
        <v>413</v>
      </c>
      <c r="U5" s="134" t="s">
        <v>378</v>
      </c>
      <c r="V5" s="155" t="s">
        <v>393</v>
      </c>
      <c r="W5" s="155" t="s">
        <v>394</v>
      </c>
      <c r="X5" s="155" t="s">
        <v>403</v>
      </c>
      <c r="Y5" s="133" t="s">
        <v>404</v>
      </c>
      <c r="Z5" s="118"/>
    </row>
    <row r="6" spans="1:68">
      <c r="A6" s="124" t="str">
        <f>IF(Formula!J6=0,"",Formula!J6)</f>
        <v/>
      </c>
      <c r="B6" s="125" t="str">
        <f>IF(D6="","",IF(A6="",NonDID,IFERROR(VLOOKUP(A6,'DID-list 2014'!$A$5:$K$350,2,0),Invalid)))</f>
        <v/>
      </c>
      <c r="C6" s="125" t="str">
        <f>IF(Formula!C6="","",Formula!C6)</f>
        <v/>
      </c>
      <c r="D6" s="125" t="str">
        <f>IF(Formula!E6=0,"",Formula!E6)</f>
        <v/>
      </c>
      <c r="E6" s="123" t="str">
        <f>IFERROR(VLOOKUP($A6,'DID-list 2016'!$A$6:$K$349,8,0),"")</f>
        <v/>
      </c>
      <c r="F6" s="123" t="str">
        <f>IFERROR(VLOOKUP($A6,'DID-list 2016'!$A$6:$K$349,5,0),"")</f>
        <v/>
      </c>
      <c r="G6" s="123" t="str">
        <f>IFERROR(VLOOKUP($A6,'DID-list 2016'!$A$6:$K$349,9,0),"")</f>
        <v/>
      </c>
      <c r="H6" s="126" t="str">
        <f>IF(Formula!D6*(Formula!F6/100)=0,"",Formula!D6*(Formula!F6/100))</f>
        <v/>
      </c>
      <c r="I6" s="126" t="str">
        <f>IFERROR(IF(VLOOKUP($A6,'DID-list 2014'!$A$6:$K$349,10,0)="R","OK","NO"),"")</f>
        <v/>
      </c>
      <c r="J6" s="127" t="str">
        <f>IFERROR(IF(VLOOKUP($A6,'DID-list 2014'!$A$6:$K$349,10,0)="I","OK","NO"),"")</f>
        <v/>
      </c>
      <c r="K6" s="472" t="str">
        <f>IF(Formula!S6="","",Formula!S6)</f>
        <v/>
      </c>
      <c r="L6" s="124" t="str">
        <f>IF(Formula!T6="","",Formula!T6)</f>
        <v/>
      </c>
      <c r="M6" s="128" t="str">
        <f>IF(Formula!U6="","",Formula!U6)</f>
        <v/>
      </c>
      <c r="N6" s="124" t="str">
        <f>IF(Formula!V6="","",Formula!V6)</f>
        <v/>
      </c>
      <c r="O6" s="124" t="str">
        <f>IF(Formula!W6="","",Formula!W6)</f>
        <v/>
      </c>
      <c r="P6" s="128" t="str">
        <f>IF(I6="OK","OK","Not OK")</f>
        <v>Not OK</v>
      </c>
      <c r="Q6" s="128" t="str">
        <f ca="1">IF(AND(CELL("type",K6)="v",CELL("type",M6)="v",K6&gt;0.1,M6&lt;4),"OK",
IF(AND(CELL("type",K6)="v",CELL("type",N6)="v",K6&gt;0.1,N6&lt;500),"OK",
IF(AND(CELL("type",K6)="v",CELL("type",L6)="v",K6&lt;0.1,L6&gt;10),"Not OK",
IF(AND(CELL("type",L6)="v",CELL("type",M6)="v",L6&gt;10,M6&lt;4),"OK",
IF(AND(CELL("type",L6)="v",CELL("type",N6)="v",L6&gt;10,N6&lt;500),"OK",
"Not OK")))))</f>
        <v>Not OK</v>
      </c>
      <c r="R6" s="128" t="str">
        <f ca="1">IF(AND(AND(ISNUMBER(K6),K6&gt;0.1),J6="OK"),"OK",
IF(AND(CELL("type",K6)="v",CELL("type",L6)="v",K6&lt;0.1,L6&gt;10),"Not OK",
IF(AND(AND(ISNUMBER(L6),L6&gt;10),J6="OK"),"OK","Not OK")))</f>
        <v>Not OK</v>
      </c>
      <c r="S6" s="128" t="str">
        <f ca="1">IF(AND(CELL("type",K6)="v",CELL("type",O6)="v",K6&gt;0.1,O6&gt;700),"OK",
IF(AND(CELL("type",K6)="v",CELL("type",L6)="v",K6&lt;0.1,L6&gt;10),"Not OK",
IF(AND(CELL("type",L6)="v",CELL("type",O6)="v",L6&gt;10,O6&gt;700),"OK",
"Not OK")))</f>
        <v>Not OK</v>
      </c>
      <c r="T6" s="128" t="str">
        <f t="shared" ref="T6:T35" si="0">IF(AND(A6="",B6=""),"",IF(OR(P6="OK",Q6="OK",R6="OK",S6="OK"),"OK","Not OK"))</f>
        <v/>
      </c>
      <c r="U6" s="184" t="str">
        <f t="shared" ref="U6:U35" si="1">IF(AND(A6="",B6=""),"",IF(T6="OK",H6,"Not OK"))</f>
        <v/>
      </c>
      <c r="V6" s="124" t="str">
        <f>IFERROR(Formula!N6*'Degradability &amp; Toxicity 2014'!H6,"")</f>
        <v/>
      </c>
      <c r="W6" s="124" t="str">
        <f>IFERROR(Formula!O6*'Degradability &amp; Toxicity 2014'!H6,"")</f>
        <v/>
      </c>
      <c r="X6" s="124" t="str">
        <f>IFERROR(Formula!P6*'Degradability &amp; Toxicity 2014'!H6,"")</f>
        <v/>
      </c>
      <c r="Y6" s="124" t="str">
        <f>IF(100*IF(V6="",0,V6)+10*IF(W6="",0,W6)+IF(X6="",0,X6)=0,"",(100*IF(V6="",0,V6)+10*IF(W6="",0,W6)+IF(X6="",0,X6)))</f>
        <v/>
      </c>
      <c r="Z6" s="118"/>
    </row>
    <row r="7" spans="1:68">
      <c r="A7" s="124" t="str">
        <f>IF(Formula!J7=0,"",Formula!J7)</f>
        <v/>
      </c>
      <c r="B7" s="125" t="str">
        <f>IF(D7="","",IF(A7="",NonDID,IFERROR(VLOOKUP(A7,'DID-list 2014'!$A$5:$K$350,2,0),Invalid)))</f>
        <v/>
      </c>
      <c r="C7" s="125" t="str">
        <f>IF(Formula!C7="","",Formula!C7)</f>
        <v/>
      </c>
      <c r="D7" s="125" t="str">
        <f>IF(Formula!E7=0,"",Formula!E7)</f>
        <v/>
      </c>
      <c r="E7" s="123" t="str">
        <f>IFERROR(VLOOKUP($A7,'DID-list 2016'!$A$6:$K$349,8,0),"")</f>
        <v/>
      </c>
      <c r="F7" s="123" t="str">
        <f>IFERROR(VLOOKUP($A7,'DID-list 2016'!$A$6:$K$349,5,0),"")</f>
        <v/>
      </c>
      <c r="G7" s="123" t="str">
        <f>IFERROR(VLOOKUP($A7,'DID-list 2016'!$A$6:$K$349,9,0),"")</f>
        <v/>
      </c>
      <c r="H7" s="126" t="str">
        <f>IF(Formula!D7*(Formula!F7/100)=0,"",Formula!D7*(Formula!F7/100))</f>
        <v/>
      </c>
      <c r="I7" s="126" t="str">
        <f>IFERROR(IF(VLOOKUP($A7,'DID-list 2014'!$A$6:$K$349,10,0)="R","OK","NO"),"")</f>
        <v/>
      </c>
      <c r="J7" s="127" t="str">
        <f>IFERROR(IF(VLOOKUP($A7,'DID-list 2014'!$A$6:$K$349,10,0)="I","OK","NO"),"")</f>
        <v/>
      </c>
      <c r="K7" s="472" t="str">
        <f>IF(Formula!S7="","",Formula!S7)</f>
        <v/>
      </c>
      <c r="L7" s="124" t="str">
        <f>IF(Formula!T7="","",Formula!T7)</f>
        <v/>
      </c>
      <c r="M7" s="128" t="str">
        <f>IF(Formula!U7="","",Formula!U7)</f>
        <v/>
      </c>
      <c r="N7" s="124" t="str">
        <f>IF(Formula!V7="","",Formula!V7)</f>
        <v/>
      </c>
      <c r="O7" s="124" t="str">
        <f>IF(Formula!W7="","",Formula!W7)</f>
        <v/>
      </c>
      <c r="P7" s="128" t="str">
        <f t="shared" ref="P7:P35" si="2">IF(I7="OK","OK","Not OK")</f>
        <v>Not OK</v>
      </c>
      <c r="Q7" s="128" t="str">
        <f t="shared" ref="Q7:Q35" ca="1" si="3">IF(AND(CELL("type",K7)="v",CELL("type",M7)="v",K7&gt;0.1,M7&lt;4),"OK",
IF(AND(CELL("type",K7)="v",CELL("type",N7)="v",K7&gt;0.1,N7&lt;500),"OK",
IF(AND(CELL("type",K7)="v",CELL("type",L7)="v",K7&lt;0.1,L7&gt;10),"Not OK",
IF(AND(CELL("type",L7)="v",CELL("type",M7)="v",L7&gt;10,M7&lt;4),"OK",
IF(AND(CELL("type",L7)="v",CELL("type",N7)="v",L7&gt;10,N7&lt;500),"OK",
"Not OK")))))</f>
        <v>Not OK</v>
      </c>
      <c r="R7" s="473" t="str">
        <f t="shared" ref="R7:R35" ca="1" si="4">IF(AND(AND(ISNUMBER(K7),K7&gt;0.1),J7="OK"),"OK",
IF(AND(CELL("type",K7)="v",CELL("type",L7)="v",K7&lt;0.1,L7&gt;10),"Not OK",
IF(AND(AND(ISNUMBER(L7),L7&gt;10),J7="OK"),"OK","Not OK")))</f>
        <v>Not OK</v>
      </c>
      <c r="S7" s="128" t="str">
        <f t="shared" ref="S7:S35" ca="1" si="5">IF(AND(CELL("type",K7)="v",CELL("type",O7)="v",K7&gt;0.1,O7&gt;700),"OK",
IF(AND(CELL("type",K7)="v",CELL("type",L7)="v",K7&lt;0.1,L7&gt;10),"Not OK",
IF(AND(CELL("type",L7)="v",CELL("type",O7)="v",L7&gt;10,O7&gt;700),"OK",
"Not OK")))</f>
        <v>Not OK</v>
      </c>
      <c r="T7" s="128" t="str">
        <f t="shared" si="0"/>
        <v/>
      </c>
      <c r="U7" s="184" t="str">
        <f t="shared" si="1"/>
        <v/>
      </c>
      <c r="V7" s="124" t="str">
        <f>IFERROR(Formula!N7*'Degradability &amp; Toxicity 2014'!H7,"")</f>
        <v/>
      </c>
      <c r="W7" s="124" t="str">
        <f>IFERROR(Formula!O7*'Degradability &amp; Toxicity 2014'!H7,"")</f>
        <v/>
      </c>
      <c r="X7" s="124" t="str">
        <f>IFERROR(Formula!P7*'Degradability &amp; Toxicity 2014'!H7,"")</f>
        <v/>
      </c>
      <c r="Y7" s="124" t="str">
        <f t="shared" ref="Y7:Y35" si="6">IF(100*IF(V7="",0,V7)+10*IF(W7="",0,W7)+IF(X7="",0,X7)=0,"",(100*IF(V7="",0,V7)+10*IF(W7="",0,W7)+IF(X7="",0,X7)))</f>
        <v/>
      </c>
      <c r="Z7" s="118"/>
    </row>
    <row r="8" spans="1:68" s="362" customFormat="1">
      <c r="A8" s="124" t="str">
        <f>IF(Formula!J8=0,"",Formula!J8)</f>
        <v/>
      </c>
      <c r="B8" s="125" t="str">
        <f>IF(D8="","",IF(A8="",NonDID,IFERROR(VLOOKUP(A8,'DID-list 2014'!$A$5:$K$350,2,0),Invalid)))</f>
        <v/>
      </c>
      <c r="C8" s="125" t="str">
        <f>IF(Formula!C8="","",Formula!C8)</f>
        <v/>
      </c>
      <c r="D8" s="125" t="str">
        <f>IF(Formula!E8=0,"",Formula!E8)</f>
        <v/>
      </c>
      <c r="E8" s="123" t="str">
        <f>IFERROR(VLOOKUP($A8,'DID-list 2016'!$A$6:$K$349,8,0),"")</f>
        <v/>
      </c>
      <c r="F8" s="123" t="str">
        <f>IFERROR(VLOOKUP($A8,'DID-list 2016'!$A$6:$K$349,5,0),"")</f>
        <v/>
      </c>
      <c r="G8" s="123" t="str">
        <f>IFERROR(VLOOKUP($A8,'DID-list 2016'!$A$6:$K$349,9,0),"")</f>
        <v/>
      </c>
      <c r="H8" s="126" t="str">
        <f>IF(Formula!D8*(Formula!F8/100)=0,"",Formula!D8*(Formula!F8/100))</f>
        <v/>
      </c>
      <c r="I8" s="126" t="str">
        <f>IFERROR(IF(VLOOKUP($A8,'DID-list 2014'!$A$6:$K$349,10,0)="R","OK","NO"),"")</f>
        <v/>
      </c>
      <c r="J8" s="127" t="str">
        <f>IFERROR(IF(VLOOKUP($A8,'DID-list 2014'!$A$6:$K$349,10,0)="I","OK","NO"),"")</f>
        <v/>
      </c>
      <c r="K8" s="472" t="str">
        <f>IF(Formula!S8="","",Formula!S8)</f>
        <v/>
      </c>
      <c r="L8" s="124" t="str">
        <f>IF(Formula!T8="","",Formula!T8)</f>
        <v/>
      </c>
      <c r="M8" s="128" t="str">
        <f>IF(Formula!U8="","",Formula!U8)</f>
        <v/>
      </c>
      <c r="N8" s="124" t="str">
        <f>IF(Formula!V8="","",Formula!V8)</f>
        <v/>
      </c>
      <c r="O8" s="124" t="str">
        <f>IF(Formula!W8="","",Formula!W8)</f>
        <v/>
      </c>
      <c r="P8" s="128" t="str">
        <f t="shared" si="2"/>
        <v>Not OK</v>
      </c>
      <c r="Q8" s="128" t="str">
        <f t="shared" ca="1" si="3"/>
        <v>Not OK</v>
      </c>
      <c r="R8" s="473" t="str">
        <f t="shared" ca="1" si="4"/>
        <v>Not OK</v>
      </c>
      <c r="S8" s="128" t="str">
        <f t="shared" ca="1" si="5"/>
        <v>Not OK</v>
      </c>
      <c r="T8" s="128" t="str">
        <f t="shared" si="0"/>
        <v/>
      </c>
      <c r="U8" s="184" t="str">
        <f t="shared" si="1"/>
        <v/>
      </c>
      <c r="V8" s="124" t="str">
        <f>IFERROR(Formula!N8*'Degradability &amp; Toxicity 2014'!H8,"")</f>
        <v/>
      </c>
      <c r="W8" s="124" t="str">
        <f>IFERROR(Formula!O8*'Degradability &amp; Toxicity 2014'!H8,"")</f>
        <v/>
      </c>
      <c r="X8" s="124" t="str">
        <f>IFERROR(Formula!P8*'Degradability &amp; Toxicity 2014'!H8,"")</f>
        <v/>
      </c>
      <c r="Y8" s="124" t="str">
        <f t="shared" si="6"/>
        <v/>
      </c>
      <c r="Z8" s="11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row>
    <row r="9" spans="1:68">
      <c r="A9" s="124" t="str">
        <f>IF(Formula!J9=0,"",Formula!J9)</f>
        <v/>
      </c>
      <c r="B9" s="125" t="str">
        <f>IF(D9="","",IF(A9="",NonDID,IFERROR(VLOOKUP(A9,'DID-list 2014'!$A$5:$K$350,2,0),Invalid)))</f>
        <v/>
      </c>
      <c r="C9" s="125" t="str">
        <f>IF(Formula!C9="","",Formula!C9)</f>
        <v/>
      </c>
      <c r="D9" s="125" t="str">
        <f>IF(Formula!E9=0,"",Formula!E9)</f>
        <v/>
      </c>
      <c r="E9" s="123" t="str">
        <f>IFERROR(VLOOKUP($A9,'DID-list 2016'!$A$6:$K$349,8,0),"")</f>
        <v/>
      </c>
      <c r="F9" s="123" t="str">
        <f>IFERROR(VLOOKUP($A9,'DID-list 2016'!$A$6:$K$349,5,0),"")</f>
        <v/>
      </c>
      <c r="G9" s="123" t="str">
        <f>IFERROR(VLOOKUP($A9,'DID-list 2016'!$A$6:$K$349,9,0),"")</f>
        <v/>
      </c>
      <c r="H9" s="126" t="str">
        <f>IF(Formula!D9*(Formula!F9/100)=0,"",Formula!D9*(Formula!F9/100))</f>
        <v/>
      </c>
      <c r="I9" s="126" t="str">
        <f>IFERROR(IF(VLOOKUP($A9,'DID-list 2014'!$A$6:$K$349,10,0)="R","OK","NO"),"")</f>
        <v/>
      </c>
      <c r="J9" s="127" t="str">
        <f>IFERROR(IF(VLOOKUP($A9,'DID-list 2014'!$A$6:$K$349,10,0)="I","OK","NO"),"")</f>
        <v/>
      </c>
      <c r="K9" s="472" t="str">
        <f>IF(Formula!S9="","",Formula!S9)</f>
        <v/>
      </c>
      <c r="L9" s="124" t="str">
        <f>IF(Formula!T9="","",Formula!T9)</f>
        <v/>
      </c>
      <c r="M9" s="128" t="str">
        <f>IF(Formula!U9="","",Formula!U9)</f>
        <v/>
      </c>
      <c r="N9" s="124" t="str">
        <f>IF(Formula!V9="","",Formula!V9)</f>
        <v/>
      </c>
      <c r="O9" s="124" t="str">
        <f>IF(Formula!W9="","",Formula!W9)</f>
        <v/>
      </c>
      <c r="P9" s="128" t="str">
        <f t="shared" si="2"/>
        <v>Not OK</v>
      </c>
      <c r="Q9" s="128" t="str">
        <f t="shared" ca="1" si="3"/>
        <v>Not OK</v>
      </c>
      <c r="R9" s="473" t="str">
        <f t="shared" ca="1" si="4"/>
        <v>Not OK</v>
      </c>
      <c r="S9" s="128" t="str">
        <f t="shared" ca="1" si="5"/>
        <v>Not OK</v>
      </c>
      <c r="T9" s="128" t="str">
        <f t="shared" si="0"/>
        <v/>
      </c>
      <c r="U9" s="184" t="str">
        <f t="shared" si="1"/>
        <v/>
      </c>
      <c r="V9" s="124" t="str">
        <f>IFERROR(Formula!N9*'Degradability &amp; Toxicity 2014'!H9,"")</f>
        <v/>
      </c>
      <c r="W9" s="124" t="str">
        <f>IFERROR(Formula!O9*'Degradability &amp; Toxicity 2014'!H9,"")</f>
        <v/>
      </c>
      <c r="X9" s="124" t="str">
        <f>IFERROR(Formula!P9*'Degradability &amp; Toxicity 2014'!H9,"")</f>
        <v/>
      </c>
      <c r="Y9" s="124" t="str">
        <f t="shared" si="6"/>
        <v/>
      </c>
      <c r="Z9" s="118"/>
    </row>
    <row r="10" spans="1:68" s="363" customFormat="1">
      <c r="A10" s="124" t="str">
        <f>IF(Formula!J10=0,"",Formula!J10)</f>
        <v/>
      </c>
      <c r="B10" s="125" t="str">
        <f>IF(D10="","",IF(A10="",NonDID,IFERROR(VLOOKUP(A10,'DID-list 2014'!$A$5:$K$350,2,0),Invalid)))</f>
        <v/>
      </c>
      <c r="C10" s="125" t="str">
        <f>IF(Formula!C10="","",Formula!C10)</f>
        <v/>
      </c>
      <c r="D10" s="125" t="str">
        <f>IF(Formula!E10=0,"",Formula!E10)</f>
        <v/>
      </c>
      <c r="E10" s="123" t="str">
        <f>IFERROR(VLOOKUP($A10,'DID-list 2016'!$A$6:$K$349,8,0),"")</f>
        <v/>
      </c>
      <c r="F10" s="123" t="str">
        <f>IFERROR(VLOOKUP($A10,'DID-list 2016'!$A$6:$K$349,5,0),"")</f>
        <v/>
      </c>
      <c r="G10" s="123" t="str">
        <f>IFERROR(VLOOKUP($A10,'DID-list 2016'!$A$6:$K$349,9,0),"")</f>
        <v/>
      </c>
      <c r="H10" s="126" t="str">
        <f>IF(Formula!D10*(Formula!F10/100)=0,"",Formula!D10*(Formula!F10/100))</f>
        <v/>
      </c>
      <c r="I10" s="126" t="str">
        <f>IFERROR(IF(VLOOKUP($A10,'DID-list 2014'!$A$6:$K$349,10,0)="R","OK","NO"),"")</f>
        <v/>
      </c>
      <c r="J10" s="127" t="str">
        <f>IFERROR(IF(VLOOKUP($A10,'DID-list 2014'!$A$6:$K$349,10,0)="I","OK","NO"),"")</f>
        <v/>
      </c>
      <c r="K10" s="472" t="str">
        <f>IF(Formula!S10="","",Formula!S10)</f>
        <v/>
      </c>
      <c r="L10" s="124" t="str">
        <f>IF(Formula!T10="","",Formula!T10)</f>
        <v/>
      </c>
      <c r="M10" s="128" t="str">
        <f>IF(Formula!U10="","",Formula!U10)</f>
        <v/>
      </c>
      <c r="N10" s="124" t="str">
        <f>IF(Formula!V10="","",Formula!V10)</f>
        <v/>
      </c>
      <c r="O10" s="124" t="str">
        <f>IF(Formula!W10="","",Formula!W10)</f>
        <v/>
      </c>
      <c r="P10" s="128" t="str">
        <f t="shared" si="2"/>
        <v>Not OK</v>
      </c>
      <c r="Q10" s="128" t="str">
        <f t="shared" ca="1" si="3"/>
        <v>Not OK</v>
      </c>
      <c r="R10" s="473" t="str">
        <f t="shared" ca="1" si="4"/>
        <v>Not OK</v>
      </c>
      <c r="S10" s="128" t="str">
        <f t="shared" ca="1" si="5"/>
        <v>Not OK</v>
      </c>
      <c r="T10" s="128" t="str">
        <f t="shared" si="0"/>
        <v/>
      </c>
      <c r="U10" s="184" t="str">
        <f t="shared" si="1"/>
        <v/>
      </c>
      <c r="V10" s="124" t="str">
        <f>IFERROR(Formula!N10*'Degradability &amp; Toxicity 2014'!H10,"")</f>
        <v/>
      </c>
      <c r="W10" s="124" t="str">
        <f>IFERROR(Formula!O10*'Degradability &amp; Toxicity 2014'!H10,"")</f>
        <v/>
      </c>
      <c r="X10" s="124" t="str">
        <f>IFERROR(Formula!P10*'Degradability &amp; Toxicity 2014'!H10,"")</f>
        <v/>
      </c>
      <c r="Y10" s="124" t="str">
        <f t="shared" si="6"/>
        <v/>
      </c>
      <c r="Z10" s="118"/>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row>
    <row r="11" spans="1:68">
      <c r="A11" s="124" t="str">
        <f>IF(Formula!J11=0,"",Formula!J11)</f>
        <v/>
      </c>
      <c r="B11" s="125" t="str">
        <f>IF(D11="","",IF(A11="",NonDID,IFERROR(VLOOKUP(A11,'DID-list 2014'!$A$5:$K$350,2,0),Invalid)))</f>
        <v/>
      </c>
      <c r="C11" s="125" t="str">
        <f>IF(Formula!C11="","",Formula!C11)</f>
        <v/>
      </c>
      <c r="D11" s="125" t="str">
        <f>IF(Formula!E11=0,"",Formula!E11)</f>
        <v/>
      </c>
      <c r="E11" s="123" t="str">
        <f>IFERROR(VLOOKUP($A11,'DID-list 2016'!$A$6:$K$349,8,0),"")</f>
        <v/>
      </c>
      <c r="F11" s="123" t="str">
        <f>IFERROR(VLOOKUP($A11,'DID-list 2016'!$A$6:$K$349,5,0),"")</f>
        <v/>
      </c>
      <c r="G11" s="123" t="str">
        <f>IFERROR(VLOOKUP($A11,'DID-list 2016'!$A$6:$K$349,9,0),"")</f>
        <v/>
      </c>
      <c r="H11" s="126" t="str">
        <f>IF(Formula!D11*(Formula!F11/100)=0,"",Formula!D11*(Formula!F11/100))</f>
        <v/>
      </c>
      <c r="I11" s="126" t="str">
        <f>IFERROR(IF(VLOOKUP($A11,'DID-list 2014'!$A$6:$K$349,10,0)="R","OK","NO"),"")</f>
        <v/>
      </c>
      <c r="J11" s="127" t="str">
        <f>IFERROR(IF(VLOOKUP($A11,'DID-list 2014'!$A$6:$K$349,10,0)="I","OK","NO"),"")</f>
        <v/>
      </c>
      <c r="K11" s="472" t="str">
        <f>IF(Formula!S11="","",Formula!S11)</f>
        <v/>
      </c>
      <c r="L11" s="124" t="str">
        <f>IF(Formula!T11="","",Formula!T11)</f>
        <v/>
      </c>
      <c r="M11" s="128" t="str">
        <f>IF(Formula!U11="","",Formula!U11)</f>
        <v/>
      </c>
      <c r="N11" s="124" t="str">
        <f>IF(Formula!V11="","",Formula!V11)</f>
        <v/>
      </c>
      <c r="O11" s="124" t="str">
        <f>IF(Formula!W11="","",Formula!W11)</f>
        <v/>
      </c>
      <c r="P11" s="128" t="str">
        <f t="shared" si="2"/>
        <v>Not OK</v>
      </c>
      <c r="Q11" s="128" t="str">
        <f t="shared" ca="1" si="3"/>
        <v>Not OK</v>
      </c>
      <c r="R11" s="473" t="str">
        <f t="shared" ca="1" si="4"/>
        <v>Not OK</v>
      </c>
      <c r="S11" s="128" t="str">
        <f t="shared" ca="1" si="5"/>
        <v>Not OK</v>
      </c>
      <c r="T11" s="128" t="str">
        <f t="shared" si="0"/>
        <v/>
      </c>
      <c r="U11" s="184" t="str">
        <f t="shared" si="1"/>
        <v/>
      </c>
      <c r="V11" s="124" t="str">
        <f>IFERROR(Formula!N11*'Degradability &amp; Toxicity 2014'!H11,"")</f>
        <v/>
      </c>
      <c r="W11" s="124" t="str">
        <f>IFERROR(Formula!O11*'Degradability &amp; Toxicity 2014'!H11,"")</f>
        <v/>
      </c>
      <c r="X11" s="124" t="str">
        <f>IFERROR(Formula!P11*'Degradability &amp; Toxicity 2014'!H11,"")</f>
        <v/>
      </c>
      <c r="Y11" s="124" t="str">
        <f t="shared" si="6"/>
        <v/>
      </c>
      <c r="Z11" s="118"/>
    </row>
    <row r="12" spans="1:68">
      <c r="A12" s="124" t="str">
        <f>IF(Formula!J12=0,"",Formula!J12)</f>
        <v/>
      </c>
      <c r="B12" s="125" t="str">
        <f>IF(D12="","",IF(A12="",NonDID,IFERROR(VLOOKUP(A12,'DID-list 2014'!$A$5:$K$350,2,0),Invalid)))</f>
        <v/>
      </c>
      <c r="C12" s="125" t="str">
        <f>IF(Formula!C12="","",Formula!C12)</f>
        <v/>
      </c>
      <c r="D12" s="125" t="str">
        <f>IF(Formula!E12=0,"",Formula!E12)</f>
        <v/>
      </c>
      <c r="E12" s="123" t="str">
        <f>IFERROR(VLOOKUP($A12,'DID-list 2016'!$A$6:$K$349,8,0),"")</f>
        <v/>
      </c>
      <c r="F12" s="123" t="str">
        <f>IFERROR(VLOOKUP($A12,'DID-list 2016'!$A$6:$K$349,5,0),"")</f>
        <v/>
      </c>
      <c r="G12" s="123" t="str">
        <f>IFERROR(VLOOKUP($A12,'DID-list 2016'!$A$6:$K$349,9,0),"")</f>
        <v/>
      </c>
      <c r="H12" s="126" t="str">
        <f>IF(Formula!D12*(Formula!F12/100)=0,"",Formula!D12*(Formula!F12/100))</f>
        <v/>
      </c>
      <c r="I12" s="126" t="str">
        <f>IFERROR(IF(VLOOKUP($A12,'DID-list 2014'!$A$6:$K$349,10,0)="R","OK","NO"),"")</f>
        <v/>
      </c>
      <c r="J12" s="127" t="str">
        <f>IFERROR(IF(VLOOKUP($A12,'DID-list 2014'!$A$6:$K$349,10,0)="I","OK","NO"),"")</f>
        <v/>
      </c>
      <c r="K12" s="472" t="str">
        <f>IF(Formula!S12="","",Formula!S12)</f>
        <v/>
      </c>
      <c r="L12" s="124" t="str">
        <f>IF(Formula!T12="","",Formula!T12)</f>
        <v/>
      </c>
      <c r="M12" s="128" t="str">
        <f>IF(Formula!U12="","",Formula!U12)</f>
        <v/>
      </c>
      <c r="N12" s="124" t="str">
        <f>IF(Formula!V12="","",Formula!V12)</f>
        <v/>
      </c>
      <c r="O12" s="124" t="str">
        <f>IF(Formula!W12="","",Formula!W12)</f>
        <v/>
      </c>
      <c r="P12" s="128" t="str">
        <f t="shared" si="2"/>
        <v>Not OK</v>
      </c>
      <c r="Q12" s="128" t="str">
        <f t="shared" ca="1" si="3"/>
        <v>Not OK</v>
      </c>
      <c r="R12" s="473" t="str">
        <f t="shared" ca="1" si="4"/>
        <v>Not OK</v>
      </c>
      <c r="S12" s="128" t="str">
        <f t="shared" ca="1" si="5"/>
        <v>Not OK</v>
      </c>
      <c r="T12" s="128" t="str">
        <f t="shared" si="0"/>
        <v/>
      </c>
      <c r="U12" s="184" t="str">
        <f t="shared" si="1"/>
        <v/>
      </c>
      <c r="V12" s="124" t="str">
        <f>IFERROR(Formula!N12*'Degradability &amp; Toxicity 2014'!H12,"")</f>
        <v/>
      </c>
      <c r="W12" s="124" t="str">
        <f>IFERROR(Formula!O12*'Degradability &amp; Toxicity 2014'!H12,"")</f>
        <v/>
      </c>
      <c r="X12" s="124" t="str">
        <f>IFERROR(Formula!P12*'Degradability &amp; Toxicity 2014'!H12,"")</f>
        <v/>
      </c>
      <c r="Y12" s="124" t="str">
        <f t="shared" si="6"/>
        <v/>
      </c>
      <c r="Z12" s="118"/>
    </row>
    <row r="13" spans="1:68">
      <c r="A13" s="124" t="str">
        <f>IF(Formula!J13=0,"",Formula!J13)</f>
        <v/>
      </c>
      <c r="B13" s="125" t="str">
        <f>IF(D13="","",IF(A13="",NonDID,IFERROR(VLOOKUP(A13,'DID-list 2014'!$A$5:$K$350,2,0),Invalid)))</f>
        <v/>
      </c>
      <c r="C13" s="125" t="str">
        <f>IF(Formula!C13="","",Formula!C13)</f>
        <v/>
      </c>
      <c r="D13" s="125" t="str">
        <f>IF(Formula!E13=0,"",Formula!E13)</f>
        <v/>
      </c>
      <c r="E13" s="123" t="str">
        <f>IFERROR(VLOOKUP($A13,'DID-list 2016'!$A$6:$K$349,8,0),"")</f>
        <v/>
      </c>
      <c r="F13" s="123" t="str">
        <f>IFERROR(VLOOKUP($A13,'DID-list 2016'!$A$6:$K$349,5,0),"")</f>
        <v/>
      </c>
      <c r="G13" s="123" t="str">
        <f>IFERROR(VLOOKUP($A13,'DID-list 2016'!$A$6:$K$349,9,0),"")</f>
        <v/>
      </c>
      <c r="H13" s="126" t="str">
        <f>IF(Formula!D13*(Formula!F13/100)=0,"",Formula!D13*(Formula!F13/100))</f>
        <v/>
      </c>
      <c r="I13" s="126" t="str">
        <f>IFERROR(IF(VLOOKUP($A13,'DID-list 2014'!$A$6:$K$349,10,0)="R","OK","NO"),"")</f>
        <v/>
      </c>
      <c r="J13" s="127" t="str">
        <f>IFERROR(IF(VLOOKUP($A13,'DID-list 2014'!$A$6:$K$349,10,0)="I","OK","NO"),"")</f>
        <v/>
      </c>
      <c r="K13" s="472" t="str">
        <f>IF(Formula!S13="","",Formula!S13)</f>
        <v/>
      </c>
      <c r="L13" s="124" t="str">
        <f>IF(Formula!T13="","",Formula!T13)</f>
        <v/>
      </c>
      <c r="M13" s="128" t="str">
        <f>IF(Formula!U13="","",Formula!U13)</f>
        <v/>
      </c>
      <c r="N13" s="124" t="str">
        <f>IF(Formula!V13="","",Formula!V13)</f>
        <v/>
      </c>
      <c r="O13" s="124" t="str">
        <f>IF(Formula!W13="","",Formula!W13)</f>
        <v/>
      </c>
      <c r="P13" s="128" t="str">
        <f t="shared" si="2"/>
        <v>Not OK</v>
      </c>
      <c r="Q13" s="128" t="str">
        <f t="shared" ca="1" si="3"/>
        <v>Not OK</v>
      </c>
      <c r="R13" s="473" t="str">
        <f t="shared" ca="1" si="4"/>
        <v>Not OK</v>
      </c>
      <c r="S13" s="128" t="str">
        <f t="shared" ca="1" si="5"/>
        <v>Not OK</v>
      </c>
      <c r="T13" s="128" t="str">
        <f t="shared" si="0"/>
        <v/>
      </c>
      <c r="U13" s="184" t="str">
        <f t="shared" si="1"/>
        <v/>
      </c>
      <c r="V13" s="124" t="str">
        <f>IFERROR(Formula!N13*'Degradability &amp; Toxicity 2014'!H13,"")</f>
        <v/>
      </c>
      <c r="W13" s="124" t="str">
        <f>IFERROR(Formula!O13*'Degradability &amp; Toxicity 2014'!H13,"")</f>
        <v/>
      </c>
      <c r="X13" s="124" t="str">
        <f>IFERROR(Formula!P13*'Degradability &amp; Toxicity 2014'!H13,"")</f>
        <v/>
      </c>
      <c r="Y13" s="124" t="str">
        <f t="shared" si="6"/>
        <v/>
      </c>
      <c r="Z13" s="118"/>
    </row>
    <row r="14" spans="1:68">
      <c r="A14" s="124" t="str">
        <f>IF(Formula!J14=0,"",Formula!J14)</f>
        <v/>
      </c>
      <c r="B14" s="125" t="str">
        <f>IF(D14="","",IF(A14="",NonDID,IFERROR(VLOOKUP(A14,'DID-list 2014'!$A$5:$K$350,2,0),Invalid)))</f>
        <v/>
      </c>
      <c r="C14" s="125" t="str">
        <f>IF(Formula!C14="","",Formula!C14)</f>
        <v/>
      </c>
      <c r="D14" s="125" t="str">
        <f>IF(Formula!E14=0,"",Formula!E14)</f>
        <v/>
      </c>
      <c r="E14" s="123" t="str">
        <f>IFERROR(VLOOKUP($A14,'DID-list 2016'!$A$6:$K$349,8,0),"")</f>
        <v/>
      </c>
      <c r="F14" s="123" t="str">
        <f>IFERROR(VLOOKUP($A14,'DID-list 2016'!$A$6:$K$349,5,0),"")</f>
        <v/>
      </c>
      <c r="G14" s="123" t="str">
        <f>IFERROR(VLOOKUP($A14,'DID-list 2016'!$A$6:$K$349,9,0),"")</f>
        <v/>
      </c>
      <c r="H14" s="126" t="str">
        <f>IF(Formula!D14*(Formula!F14/100)=0,"",Formula!D14*(Formula!F14/100))</f>
        <v/>
      </c>
      <c r="I14" s="126" t="str">
        <f>IFERROR(IF(VLOOKUP($A14,'DID-list 2014'!$A$6:$K$349,10,0)="R","OK","NO"),"")</f>
        <v/>
      </c>
      <c r="J14" s="127" t="str">
        <f>IFERROR(IF(VLOOKUP($A14,'DID-list 2014'!$A$6:$K$349,10,0)="I","OK","NO"),"")</f>
        <v/>
      </c>
      <c r="K14" s="472" t="str">
        <f>IF(Formula!S14="","",Formula!S14)</f>
        <v/>
      </c>
      <c r="L14" s="124" t="str">
        <f>IF(Formula!T14="","",Formula!T14)</f>
        <v/>
      </c>
      <c r="M14" s="128" t="str">
        <f>IF(Formula!U14="","",Formula!U14)</f>
        <v/>
      </c>
      <c r="N14" s="124" t="str">
        <f>IF(Formula!V14="","",Formula!V14)</f>
        <v/>
      </c>
      <c r="O14" s="124" t="str">
        <f>IF(Formula!W14="","",Formula!W14)</f>
        <v/>
      </c>
      <c r="P14" s="128" t="str">
        <f t="shared" si="2"/>
        <v>Not OK</v>
      </c>
      <c r="Q14" s="128" t="str">
        <f t="shared" ca="1" si="3"/>
        <v>Not OK</v>
      </c>
      <c r="R14" s="473" t="str">
        <f t="shared" ca="1" si="4"/>
        <v>Not OK</v>
      </c>
      <c r="S14" s="128" t="str">
        <f t="shared" ca="1" si="5"/>
        <v>Not OK</v>
      </c>
      <c r="T14" s="128" t="str">
        <f t="shared" si="0"/>
        <v/>
      </c>
      <c r="U14" s="184" t="str">
        <f t="shared" si="1"/>
        <v/>
      </c>
      <c r="V14" s="124" t="str">
        <f>IFERROR(Formula!N14*'Degradability &amp; Toxicity 2014'!H14,"")</f>
        <v/>
      </c>
      <c r="W14" s="124" t="str">
        <f>IFERROR(Formula!O14*'Degradability &amp; Toxicity 2014'!H14,"")</f>
        <v/>
      </c>
      <c r="X14" s="124" t="str">
        <f>IFERROR(Formula!P14*'Degradability &amp; Toxicity 2014'!H14,"")</f>
        <v/>
      </c>
      <c r="Y14" s="124" t="str">
        <f t="shared" si="6"/>
        <v/>
      </c>
      <c r="Z14" s="118"/>
    </row>
    <row r="15" spans="1:68">
      <c r="A15" s="124" t="str">
        <f>IF(Formula!J15=0,"",Formula!J15)</f>
        <v/>
      </c>
      <c r="B15" s="125" t="str">
        <f>IF(D15="","",IF(A15="",NonDID,IFERROR(VLOOKUP(A15,'DID-list 2014'!$A$5:$K$350,2,0),Invalid)))</f>
        <v/>
      </c>
      <c r="C15" s="125" t="str">
        <f>IF(Formula!C15="","",Formula!C15)</f>
        <v/>
      </c>
      <c r="D15" s="125" t="str">
        <f>IF(Formula!E15=0,"",Formula!E15)</f>
        <v/>
      </c>
      <c r="E15" s="123" t="str">
        <f>IFERROR(VLOOKUP($A15,'DID-list 2016'!$A$6:$K$349,8,0),"")</f>
        <v/>
      </c>
      <c r="F15" s="123" t="str">
        <f>IFERROR(VLOOKUP($A15,'DID-list 2016'!$A$6:$K$349,5,0),"")</f>
        <v/>
      </c>
      <c r="G15" s="123" t="str">
        <f>IFERROR(VLOOKUP($A15,'DID-list 2016'!$A$6:$K$349,9,0),"")</f>
        <v/>
      </c>
      <c r="H15" s="126" t="str">
        <f>IF(Formula!D15*(Formula!F15/100)=0,"",Formula!D15*(Formula!F15/100))</f>
        <v/>
      </c>
      <c r="I15" s="126" t="str">
        <f>IFERROR(IF(VLOOKUP($A15,'DID-list 2014'!$A$6:$K$349,10,0)="R","OK","NO"),"")</f>
        <v/>
      </c>
      <c r="J15" s="127" t="str">
        <f>IFERROR(IF(VLOOKUP($A15,'DID-list 2014'!$A$6:$K$349,10,0)="I","OK","NO"),"")</f>
        <v/>
      </c>
      <c r="K15" s="472" t="str">
        <f>IF(Formula!S15="","",Formula!S15)</f>
        <v/>
      </c>
      <c r="L15" s="124" t="str">
        <f>IF(Formula!T15="","",Formula!T15)</f>
        <v/>
      </c>
      <c r="M15" s="128" t="str">
        <f>IF(Formula!U15="","",Formula!U15)</f>
        <v/>
      </c>
      <c r="N15" s="124" t="str">
        <f>IF(Formula!V15="","",Formula!V15)</f>
        <v/>
      </c>
      <c r="O15" s="124" t="str">
        <f>IF(Formula!W15="","",Formula!W15)</f>
        <v/>
      </c>
      <c r="P15" s="128" t="str">
        <f t="shared" si="2"/>
        <v>Not OK</v>
      </c>
      <c r="Q15" s="128" t="str">
        <f t="shared" ca="1" si="3"/>
        <v>Not OK</v>
      </c>
      <c r="R15" s="473" t="str">
        <f t="shared" ca="1" si="4"/>
        <v>Not OK</v>
      </c>
      <c r="S15" s="128" t="str">
        <f t="shared" ca="1" si="5"/>
        <v>Not OK</v>
      </c>
      <c r="T15" s="128" t="str">
        <f t="shared" si="0"/>
        <v/>
      </c>
      <c r="U15" s="184" t="str">
        <f t="shared" si="1"/>
        <v/>
      </c>
      <c r="V15" s="124" t="str">
        <f>IFERROR(Formula!N15*'Degradability &amp; Toxicity 2014'!H15,"")</f>
        <v/>
      </c>
      <c r="W15" s="124" t="str">
        <f>IFERROR(Formula!O15*'Degradability &amp; Toxicity 2014'!H15,"")</f>
        <v/>
      </c>
      <c r="X15" s="124" t="str">
        <f>IFERROR(Formula!P15*'Degradability &amp; Toxicity 2014'!H15,"")</f>
        <v/>
      </c>
      <c r="Y15" s="124" t="str">
        <f t="shared" si="6"/>
        <v/>
      </c>
      <c r="Z15" s="118"/>
    </row>
    <row r="16" spans="1:68">
      <c r="A16" s="124" t="str">
        <f>IF(Formula!J16=0,"",Formula!J16)</f>
        <v/>
      </c>
      <c r="B16" s="125" t="str">
        <f>IF(D16="","",IF(A16="",NonDID,IFERROR(VLOOKUP(A16,'DID-list 2014'!$A$5:$K$350,2,0),Invalid)))</f>
        <v/>
      </c>
      <c r="C16" s="125" t="str">
        <f>IF(Formula!C16="","",Formula!C16)</f>
        <v/>
      </c>
      <c r="D16" s="125" t="str">
        <f>IF(Formula!E16=0,"",Formula!E16)</f>
        <v/>
      </c>
      <c r="E16" s="123" t="str">
        <f>IFERROR(VLOOKUP($A16,'DID-list 2016'!$A$6:$K$349,8,0),"")</f>
        <v/>
      </c>
      <c r="F16" s="123" t="str">
        <f>IFERROR(VLOOKUP($A16,'DID-list 2016'!$A$6:$K$349,5,0),"")</f>
        <v/>
      </c>
      <c r="G16" s="123" t="str">
        <f>IFERROR(VLOOKUP($A16,'DID-list 2016'!$A$6:$K$349,9,0),"")</f>
        <v/>
      </c>
      <c r="H16" s="126" t="str">
        <f>IF(Formula!D16*(Formula!F16/100)=0,"",Formula!D16*(Formula!F16/100))</f>
        <v/>
      </c>
      <c r="I16" s="126" t="str">
        <f>IFERROR(IF(VLOOKUP($A16,'DID-list 2014'!$A$6:$K$349,10,0)="R","OK","NO"),"")</f>
        <v/>
      </c>
      <c r="J16" s="127" t="str">
        <f>IFERROR(IF(VLOOKUP($A16,'DID-list 2014'!$A$6:$K$349,10,0)="I","OK","NO"),"")</f>
        <v/>
      </c>
      <c r="K16" s="472" t="str">
        <f>IF(Formula!S16="","",Formula!S16)</f>
        <v/>
      </c>
      <c r="L16" s="124" t="str">
        <f>IF(Formula!T16="","",Formula!T16)</f>
        <v/>
      </c>
      <c r="M16" s="128" t="str">
        <f>IF(Formula!U16="","",Formula!U16)</f>
        <v/>
      </c>
      <c r="N16" s="124" t="str">
        <f>IF(Formula!V16="","",Formula!V16)</f>
        <v/>
      </c>
      <c r="O16" s="124" t="str">
        <f>IF(Formula!W16="","",Formula!W16)</f>
        <v/>
      </c>
      <c r="P16" s="128" t="str">
        <f t="shared" si="2"/>
        <v>Not OK</v>
      </c>
      <c r="Q16" s="128" t="str">
        <f t="shared" ca="1" si="3"/>
        <v>Not OK</v>
      </c>
      <c r="R16" s="473" t="str">
        <f t="shared" ca="1" si="4"/>
        <v>Not OK</v>
      </c>
      <c r="S16" s="128" t="str">
        <f t="shared" ca="1" si="5"/>
        <v>Not OK</v>
      </c>
      <c r="T16" s="128" t="str">
        <f>IF(AND(A16="",B16=""),"",IF(OR(P16="OK",Q16="OK",R16="OK",S16="OK"),"OK","Not OK"))</f>
        <v/>
      </c>
      <c r="U16" s="184" t="str">
        <f>IF(AND(A16="",B16=""),"",IF(T16="OK",H16,"Not OK"))</f>
        <v/>
      </c>
      <c r="V16" s="124" t="str">
        <f>IFERROR(Formula!N16*'Degradability &amp; Toxicity 2014'!H16,"")</f>
        <v/>
      </c>
      <c r="W16" s="124" t="str">
        <f>IFERROR(Formula!O16*'Degradability &amp; Toxicity 2014'!H16,"")</f>
        <v/>
      </c>
      <c r="X16" s="124" t="str">
        <f>IFERROR(Formula!P16*'Degradability &amp; Toxicity 2014'!H16,"")</f>
        <v/>
      </c>
      <c r="Y16" s="124" t="str">
        <f t="shared" si="6"/>
        <v/>
      </c>
      <c r="Z16" s="118"/>
    </row>
    <row r="17" spans="1:26">
      <c r="A17" s="124" t="str">
        <f>IF(Formula!J17=0,"",Formula!J17)</f>
        <v/>
      </c>
      <c r="B17" s="125" t="str">
        <f>IF(D17="","",IF(A17="",NonDID,IFERROR(VLOOKUP(A17,'DID-list 2014'!$A$5:$K$350,2,0),Invalid)))</f>
        <v/>
      </c>
      <c r="C17" s="125" t="str">
        <f>IF(Formula!C17="","",Formula!C17)</f>
        <v/>
      </c>
      <c r="D17" s="125" t="str">
        <f>IF(Formula!E17=0,"",Formula!E17)</f>
        <v/>
      </c>
      <c r="E17" s="123" t="str">
        <f>IFERROR(VLOOKUP($A17,'DID-list 2016'!$A$6:$K$349,8,0),"")</f>
        <v/>
      </c>
      <c r="F17" s="123" t="str">
        <f>IFERROR(VLOOKUP($A17,'DID-list 2016'!$A$6:$K$349,5,0),"")</f>
        <v/>
      </c>
      <c r="G17" s="123" t="str">
        <f>IFERROR(VLOOKUP($A17,'DID-list 2016'!$A$6:$K$349,9,0),"")</f>
        <v/>
      </c>
      <c r="H17" s="126" t="str">
        <f>IF(Formula!D17*(Formula!F17/100)=0,"",Formula!D17*(Formula!F17/100))</f>
        <v/>
      </c>
      <c r="I17" s="126" t="str">
        <f>IFERROR(IF(VLOOKUP($A17,'DID-list 2014'!$A$6:$K$349,10,0)="R","OK","NO"),"")</f>
        <v/>
      </c>
      <c r="J17" s="127" t="str">
        <f>IFERROR(IF(VLOOKUP($A17,'DID-list 2014'!$A$6:$K$349,10,0)="I","OK","NO"),"")</f>
        <v/>
      </c>
      <c r="K17" s="472" t="str">
        <f>IF(Formula!S17="","",Formula!S17)</f>
        <v/>
      </c>
      <c r="L17" s="124" t="str">
        <f>IF(Formula!T17="","",Formula!T17)</f>
        <v/>
      </c>
      <c r="M17" s="128" t="str">
        <f>IF(Formula!U17="","",Formula!U17)</f>
        <v/>
      </c>
      <c r="N17" s="124" t="str">
        <f>IF(Formula!V17="","",Formula!V17)</f>
        <v/>
      </c>
      <c r="O17" s="124" t="str">
        <f>IF(Formula!W17="","",Formula!W17)</f>
        <v/>
      </c>
      <c r="P17" s="128" t="str">
        <f t="shared" si="2"/>
        <v>Not OK</v>
      </c>
      <c r="Q17" s="128" t="str">
        <f t="shared" ca="1" si="3"/>
        <v>Not OK</v>
      </c>
      <c r="R17" s="473" t="str">
        <f t="shared" ca="1" si="4"/>
        <v>Not OK</v>
      </c>
      <c r="S17" s="128" t="str">
        <f t="shared" ca="1" si="5"/>
        <v>Not OK</v>
      </c>
      <c r="T17" s="128" t="str">
        <f t="shared" si="0"/>
        <v/>
      </c>
      <c r="U17" s="184" t="str">
        <f t="shared" si="1"/>
        <v/>
      </c>
      <c r="V17" s="124" t="str">
        <f>IFERROR(Formula!N17*'Degradability &amp; Toxicity 2014'!H17,"")</f>
        <v/>
      </c>
      <c r="W17" s="124" t="str">
        <f>IFERROR(Formula!O17*'Degradability &amp; Toxicity 2014'!H17,"")</f>
        <v/>
      </c>
      <c r="X17" s="124" t="str">
        <f>IFERROR(Formula!P17*'Degradability &amp; Toxicity 2014'!H17,"")</f>
        <v/>
      </c>
      <c r="Y17" s="124" t="str">
        <f t="shared" si="6"/>
        <v/>
      </c>
      <c r="Z17" s="118"/>
    </row>
    <row r="18" spans="1:26">
      <c r="A18" s="124" t="str">
        <f>IF(Formula!J18=0,"",Formula!J18)</f>
        <v/>
      </c>
      <c r="B18" s="125" t="str">
        <f>IF(D18="","",IF(A18="",NonDID,IFERROR(VLOOKUP(A18,'DID-list 2014'!$A$5:$K$350,2,0),Invalid)))</f>
        <v/>
      </c>
      <c r="C18" s="125" t="str">
        <f>IF(Formula!C18="","",Formula!C18)</f>
        <v/>
      </c>
      <c r="D18" s="125" t="str">
        <f>IF(Formula!E18=0,"",Formula!E18)</f>
        <v/>
      </c>
      <c r="E18" s="123" t="str">
        <f>IFERROR(VLOOKUP($A18,'DID-list 2016'!$A$6:$K$349,8,0),"")</f>
        <v/>
      </c>
      <c r="F18" s="123" t="str">
        <f>IFERROR(VLOOKUP($A18,'DID-list 2016'!$A$6:$K$349,5,0),"")</f>
        <v/>
      </c>
      <c r="G18" s="123" t="str">
        <f>IFERROR(VLOOKUP($A18,'DID-list 2016'!$A$6:$K$349,9,0),"")</f>
        <v/>
      </c>
      <c r="H18" s="126" t="str">
        <f>IF(Formula!D18*(Formula!F18/100)=0,"",Formula!D18*(Formula!F18/100))</f>
        <v/>
      </c>
      <c r="I18" s="126" t="str">
        <f>IFERROR(IF(VLOOKUP($A18,'DID-list 2014'!$A$6:$K$349,10,0)="R","OK","NO"),"")</f>
        <v/>
      </c>
      <c r="J18" s="127" t="str">
        <f>IFERROR(IF(VLOOKUP($A18,'DID-list 2014'!$A$6:$K$349,10,0)="I","OK","NO"),"")</f>
        <v/>
      </c>
      <c r="K18" s="472" t="str">
        <f>IF(Formula!S18="","",Formula!S18)</f>
        <v/>
      </c>
      <c r="L18" s="124" t="str">
        <f>IF(Formula!T18="","",Formula!T18)</f>
        <v/>
      </c>
      <c r="M18" s="128" t="str">
        <f>IF(Formula!U18="","",Formula!U18)</f>
        <v/>
      </c>
      <c r="N18" s="124" t="str">
        <f>IF(Formula!V18="","",Formula!V18)</f>
        <v/>
      </c>
      <c r="O18" s="124" t="str">
        <f>IF(Formula!W18="","",Formula!W18)</f>
        <v/>
      </c>
      <c r="P18" s="128" t="str">
        <f t="shared" si="2"/>
        <v>Not OK</v>
      </c>
      <c r="Q18" s="128" t="str">
        <f t="shared" ca="1" si="3"/>
        <v>Not OK</v>
      </c>
      <c r="R18" s="473" t="str">
        <f t="shared" ca="1" si="4"/>
        <v>Not OK</v>
      </c>
      <c r="S18" s="128" t="str">
        <f t="shared" ca="1" si="5"/>
        <v>Not OK</v>
      </c>
      <c r="T18" s="128" t="str">
        <f t="shared" si="0"/>
        <v/>
      </c>
      <c r="U18" s="184" t="str">
        <f t="shared" si="1"/>
        <v/>
      </c>
      <c r="V18" s="124" t="str">
        <f>IFERROR(Formula!N18*'Degradability &amp; Toxicity 2014'!H18,"")</f>
        <v/>
      </c>
      <c r="W18" s="124" t="str">
        <f>IFERROR(Formula!O18*'Degradability &amp; Toxicity 2014'!H18,"")</f>
        <v/>
      </c>
      <c r="X18" s="124" t="str">
        <f>IFERROR(Formula!P18*'Degradability &amp; Toxicity 2014'!H18,"")</f>
        <v/>
      </c>
      <c r="Y18" s="124" t="str">
        <f t="shared" si="6"/>
        <v/>
      </c>
      <c r="Z18" s="118"/>
    </row>
    <row r="19" spans="1:26">
      <c r="A19" s="124" t="str">
        <f>IF(Formula!J19=0,"",Formula!J19)</f>
        <v/>
      </c>
      <c r="B19" s="125" t="str">
        <f>IF(D19="","",IF(A19="",NonDID,IFERROR(VLOOKUP(A19,'DID-list 2014'!$A$5:$K$350,2,0),Invalid)))</f>
        <v/>
      </c>
      <c r="C19" s="125" t="str">
        <f>IF(Formula!C19="","",Formula!C19)</f>
        <v/>
      </c>
      <c r="D19" s="125" t="str">
        <f>IF(Formula!E19=0,"",Formula!E19)</f>
        <v/>
      </c>
      <c r="E19" s="123" t="str">
        <f>IFERROR(VLOOKUP($A19,'DID-list 2016'!$A$6:$K$349,8,0),"")</f>
        <v/>
      </c>
      <c r="F19" s="123" t="str">
        <f>IFERROR(VLOOKUP($A19,'DID-list 2016'!$A$6:$K$349,5,0),"")</f>
        <v/>
      </c>
      <c r="G19" s="123" t="str">
        <f>IFERROR(VLOOKUP($A19,'DID-list 2016'!$A$6:$K$349,9,0),"")</f>
        <v/>
      </c>
      <c r="H19" s="126" t="str">
        <f>IF(Formula!D19*(Formula!F19/100)=0,"",Formula!D19*(Formula!F19/100))</f>
        <v/>
      </c>
      <c r="I19" s="126" t="str">
        <f>IFERROR(IF(VLOOKUP($A19,'DID-list 2014'!$A$6:$K$349,10,0)="R","OK","NO"),"")</f>
        <v/>
      </c>
      <c r="J19" s="127" t="str">
        <f>IFERROR(IF(VLOOKUP($A19,'DID-list 2014'!$A$6:$K$349,10,0)="I","OK","NO"),"")</f>
        <v/>
      </c>
      <c r="K19" s="472" t="str">
        <f>IF(Formula!S19="","",Formula!S19)</f>
        <v/>
      </c>
      <c r="L19" s="124" t="str">
        <f>IF(Formula!T19="","",Formula!T19)</f>
        <v/>
      </c>
      <c r="M19" s="128" t="str">
        <f>IF(Formula!U19="","",Formula!U19)</f>
        <v/>
      </c>
      <c r="N19" s="124" t="str">
        <f>IF(Formula!V19="","",Formula!V19)</f>
        <v/>
      </c>
      <c r="O19" s="124" t="str">
        <f>IF(Formula!W19="","",Formula!W19)</f>
        <v/>
      </c>
      <c r="P19" s="128" t="str">
        <f t="shared" si="2"/>
        <v>Not OK</v>
      </c>
      <c r="Q19" s="128" t="str">
        <f t="shared" ca="1" si="3"/>
        <v>Not OK</v>
      </c>
      <c r="R19" s="473" t="str">
        <f t="shared" ca="1" si="4"/>
        <v>Not OK</v>
      </c>
      <c r="S19" s="128" t="str">
        <f t="shared" ca="1" si="5"/>
        <v>Not OK</v>
      </c>
      <c r="T19" s="128" t="str">
        <f t="shared" si="0"/>
        <v/>
      </c>
      <c r="U19" s="184" t="str">
        <f t="shared" si="1"/>
        <v/>
      </c>
      <c r="V19" s="124" t="str">
        <f>IFERROR(Formula!N19*'Degradability &amp; Toxicity 2014'!H19,"")</f>
        <v/>
      </c>
      <c r="W19" s="124" t="str">
        <f>IFERROR(Formula!O19*'Degradability &amp; Toxicity 2014'!H19,"")</f>
        <v/>
      </c>
      <c r="X19" s="124" t="str">
        <f>IFERROR(Formula!P19*'Degradability &amp; Toxicity 2014'!H19,"")</f>
        <v/>
      </c>
      <c r="Y19" s="124" t="str">
        <f t="shared" si="6"/>
        <v/>
      </c>
      <c r="Z19" s="118"/>
    </row>
    <row r="20" spans="1:26">
      <c r="A20" s="124" t="str">
        <f>IF(Formula!J20=0,"",Formula!J20)</f>
        <v/>
      </c>
      <c r="B20" s="125" t="str">
        <f>IF(D20="","",IF(A20="",NonDID,IFERROR(VLOOKUP(A20,'DID-list 2014'!$A$5:$K$350,2,0),Invalid)))</f>
        <v/>
      </c>
      <c r="C20" s="125" t="str">
        <f>IF(Formula!C20="","",Formula!C20)</f>
        <v/>
      </c>
      <c r="D20" s="125" t="str">
        <f>IF(Formula!E20=0,"",Formula!E20)</f>
        <v/>
      </c>
      <c r="E20" s="123" t="str">
        <f>IFERROR(VLOOKUP($A20,'DID-list 2016'!$A$6:$K$349,8,0),"")</f>
        <v/>
      </c>
      <c r="F20" s="123" t="str">
        <f>IFERROR(VLOOKUP($A20,'DID-list 2016'!$A$6:$K$349,5,0),"")</f>
        <v/>
      </c>
      <c r="G20" s="123" t="str">
        <f>IFERROR(VLOOKUP($A20,'DID-list 2016'!$A$6:$K$349,9,0),"")</f>
        <v/>
      </c>
      <c r="H20" s="126" t="str">
        <f>IF(Formula!D20*(Formula!F20/100)=0,"",Formula!D20*(Formula!F20/100))</f>
        <v/>
      </c>
      <c r="I20" s="126" t="str">
        <f>IFERROR(IF(VLOOKUP($A20,'DID-list 2014'!$A$6:$K$349,10,0)="R","OK","NO"),"")</f>
        <v/>
      </c>
      <c r="J20" s="127" t="str">
        <f>IFERROR(IF(VLOOKUP($A20,'DID-list 2014'!$A$6:$K$349,10,0)="I","OK","NO"),"")</f>
        <v/>
      </c>
      <c r="K20" s="472" t="str">
        <f>IF(Formula!S20="","",Formula!S20)</f>
        <v/>
      </c>
      <c r="L20" s="124" t="str">
        <f>IF(Formula!T20="","",Formula!T20)</f>
        <v/>
      </c>
      <c r="M20" s="128" t="str">
        <f>IF(Formula!U20="","",Formula!U20)</f>
        <v/>
      </c>
      <c r="N20" s="124" t="str">
        <f>IF(Formula!V20="","",Formula!V20)</f>
        <v/>
      </c>
      <c r="O20" s="124" t="str">
        <f>IF(Formula!W20="","",Formula!W20)</f>
        <v/>
      </c>
      <c r="P20" s="128" t="str">
        <f t="shared" si="2"/>
        <v>Not OK</v>
      </c>
      <c r="Q20" s="128" t="str">
        <f t="shared" ca="1" si="3"/>
        <v>Not OK</v>
      </c>
      <c r="R20" s="473" t="str">
        <f t="shared" ca="1" si="4"/>
        <v>Not OK</v>
      </c>
      <c r="S20" s="128" t="str">
        <f t="shared" ca="1" si="5"/>
        <v>Not OK</v>
      </c>
      <c r="T20" s="128" t="str">
        <f t="shared" si="0"/>
        <v/>
      </c>
      <c r="U20" s="184" t="str">
        <f t="shared" si="1"/>
        <v/>
      </c>
      <c r="V20" s="124" t="str">
        <f>IFERROR(Formula!N20*'Degradability &amp; Toxicity 2014'!H20,"")</f>
        <v/>
      </c>
      <c r="W20" s="124" t="str">
        <f>IFERROR(Formula!O20*'Degradability &amp; Toxicity 2014'!H20,"")</f>
        <v/>
      </c>
      <c r="X20" s="124" t="str">
        <f>IFERROR(Formula!P20*'Degradability &amp; Toxicity 2014'!H20,"")</f>
        <v/>
      </c>
      <c r="Y20" s="124" t="str">
        <f t="shared" si="6"/>
        <v/>
      </c>
      <c r="Z20" s="118"/>
    </row>
    <row r="21" spans="1:26">
      <c r="A21" s="124" t="str">
        <f>IF(Formula!J21=0,"",Formula!J21)</f>
        <v/>
      </c>
      <c r="B21" s="125" t="str">
        <f>IF(D21="","",IF(A21="",NonDID,IFERROR(VLOOKUP(A21,'DID-list 2014'!$A$5:$K$350,2,0),Invalid)))</f>
        <v/>
      </c>
      <c r="C21" s="125" t="str">
        <f>IF(Formula!C21="","",Formula!C21)</f>
        <v/>
      </c>
      <c r="D21" s="125" t="str">
        <f>IF(Formula!E21=0,"",Formula!E21)</f>
        <v/>
      </c>
      <c r="E21" s="123" t="str">
        <f>IFERROR(VLOOKUP($A21,'DID-list 2016'!$A$6:$K$349,8,0),"")</f>
        <v/>
      </c>
      <c r="F21" s="123" t="str">
        <f>IFERROR(VLOOKUP($A21,'DID-list 2016'!$A$6:$K$349,5,0),"")</f>
        <v/>
      </c>
      <c r="G21" s="123" t="str">
        <f>IFERROR(VLOOKUP($A21,'DID-list 2016'!$A$6:$K$349,9,0),"")</f>
        <v/>
      </c>
      <c r="H21" s="126" t="str">
        <f>IF(Formula!D21*(Formula!F21/100)=0,"",Formula!D21*(Formula!F21/100))</f>
        <v/>
      </c>
      <c r="I21" s="126" t="str">
        <f>IFERROR(IF(VLOOKUP($A21,'DID-list 2014'!$A$6:$K$349,10,0)="R","OK","NO"),"")</f>
        <v/>
      </c>
      <c r="J21" s="127" t="str">
        <f>IFERROR(IF(VLOOKUP($A21,'DID-list 2014'!$A$6:$K$349,10,0)="I","OK","NO"),"")</f>
        <v/>
      </c>
      <c r="K21" s="472" t="str">
        <f>IF(Formula!S21="","",Formula!S21)</f>
        <v/>
      </c>
      <c r="L21" s="124" t="str">
        <f>IF(Formula!T21="","",Formula!T21)</f>
        <v/>
      </c>
      <c r="M21" s="128" t="str">
        <f>IF(Formula!U21="","",Formula!U21)</f>
        <v/>
      </c>
      <c r="N21" s="124" t="str">
        <f>IF(Formula!V21="","",Formula!V21)</f>
        <v/>
      </c>
      <c r="O21" s="124" t="str">
        <f>IF(Formula!W21="","",Formula!W21)</f>
        <v/>
      </c>
      <c r="P21" s="128" t="str">
        <f t="shared" si="2"/>
        <v>Not OK</v>
      </c>
      <c r="Q21" s="128" t="str">
        <f t="shared" ca="1" si="3"/>
        <v>Not OK</v>
      </c>
      <c r="R21" s="473" t="str">
        <f t="shared" ca="1" si="4"/>
        <v>Not OK</v>
      </c>
      <c r="S21" s="128" t="str">
        <f t="shared" ca="1" si="5"/>
        <v>Not OK</v>
      </c>
      <c r="T21" s="128" t="str">
        <f t="shared" si="0"/>
        <v/>
      </c>
      <c r="U21" s="184" t="str">
        <f t="shared" si="1"/>
        <v/>
      </c>
      <c r="V21" s="124" t="str">
        <f>IFERROR(Formula!N21*'Degradability &amp; Toxicity 2014'!H21,"")</f>
        <v/>
      </c>
      <c r="W21" s="124" t="str">
        <f>IFERROR(Formula!O21*'Degradability &amp; Toxicity 2014'!H21,"")</f>
        <v/>
      </c>
      <c r="X21" s="124" t="str">
        <f>IFERROR(Formula!P21*'Degradability &amp; Toxicity 2014'!H21,"")</f>
        <v/>
      </c>
      <c r="Y21" s="124" t="str">
        <f t="shared" si="6"/>
        <v/>
      </c>
      <c r="Z21" s="118"/>
    </row>
    <row r="22" spans="1:26">
      <c r="A22" s="124" t="str">
        <f>IF(Formula!J22=0,"",Formula!J22)</f>
        <v/>
      </c>
      <c r="B22" s="125" t="str">
        <f>IF(D22="","",IF(A22="",NonDID,IFERROR(VLOOKUP(A22,'DID-list 2014'!$A$5:$K$350,2,0),Invalid)))</f>
        <v/>
      </c>
      <c r="C22" s="125" t="str">
        <f>IF(Formula!C22="","",Formula!C22)</f>
        <v/>
      </c>
      <c r="D22" s="125" t="str">
        <f>IF(Formula!E22=0,"",Formula!E22)</f>
        <v/>
      </c>
      <c r="E22" s="123" t="str">
        <f>IFERROR(VLOOKUP($A22,'DID-list 2016'!$A$6:$K$349,8,0),"")</f>
        <v/>
      </c>
      <c r="F22" s="123" t="str">
        <f>IFERROR(VLOOKUP($A22,'DID-list 2016'!$A$6:$K$349,5,0),"")</f>
        <v/>
      </c>
      <c r="G22" s="123" t="str">
        <f>IFERROR(VLOOKUP($A22,'DID-list 2016'!$A$6:$K$349,9,0),"")</f>
        <v/>
      </c>
      <c r="H22" s="126" t="str">
        <f>IF(Formula!D22*(Formula!F22/100)=0,"",Formula!D22*(Formula!F22/100))</f>
        <v/>
      </c>
      <c r="I22" s="126" t="str">
        <f>IFERROR(IF(VLOOKUP($A22,'DID-list 2014'!$A$6:$K$349,10,0)="R","OK","NO"),"")</f>
        <v/>
      </c>
      <c r="J22" s="127" t="str">
        <f>IFERROR(IF(VLOOKUP($A22,'DID-list 2014'!$A$6:$K$349,10,0)="I","OK","NO"),"")</f>
        <v/>
      </c>
      <c r="K22" s="472" t="str">
        <f>IF(Formula!S22="","",Formula!S22)</f>
        <v/>
      </c>
      <c r="L22" s="124" t="str">
        <f>IF(Formula!T22="","",Formula!T22)</f>
        <v/>
      </c>
      <c r="M22" s="128" t="str">
        <f>IF(Formula!U22="","",Formula!U22)</f>
        <v/>
      </c>
      <c r="N22" s="124" t="str">
        <f>IF(Formula!V22="","",Formula!V22)</f>
        <v/>
      </c>
      <c r="O22" s="124" t="str">
        <f>IF(Formula!W22="","",Formula!W22)</f>
        <v/>
      </c>
      <c r="P22" s="128" t="str">
        <f t="shared" si="2"/>
        <v>Not OK</v>
      </c>
      <c r="Q22" s="128" t="str">
        <f t="shared" ca="1" si="3"/>
        <v>Not OK</v>
      </c>
      <c r="R22" s="473" t="str">
        <f t="shared" ca="1" si="4"/>
        <v>Not OK</v>
      </c>
      <c r="S22" s="128" t="str">
        <f t="shared" ca="1" si="5"/>
        <v>Not OK</v>
      </c>
      <c r="T22" s="128" t="str">
        <f t="shared" si="0"/>
        <v/>
      </c>
      <c r="U22" s="184" t="str">
        <f t="shared" si="1"/>
        <v/>
      </c>
      <c r="V22" s="124" t="str">
        <f>IFERROR(Formula!N22*'Degradability &amp; Toxicity 2014'!H22,"")</f>
        <v/>
      </c>
      <c r="W22" s="124" t="str">
        <f>IFERROR(Formula!O22*'Degradability &amp; Toxicity 2014'!H22,"")</f>
        <v/>
      </c>
      <c r="X22" s="124" t="str">
        <f>IFERROR(Formula!P22*'Degradability &amp; Toxicity 2014'!H22,"")</f>
        <v/>
      </c>
      <c r="Y22" s="124" t="str">
        <f t="shared" si="6"/>
        <v/>
      </c>
      <c r="Z22" s="118"/>
    </row>
    <row r="23" spans="1:26">
      <c r="A23" s="124" t="str">
        <f>IF(Formula!J23=0,"",Formula!J23)</f>
        <v/>
      </c>
      <c r="B23" s="125" t="str">
        <f>IF(D23="","",IF(A23="",NonDID,IFERROR(VLOOKUP(A23,'DID-list 2014'!$A$5:$K$350,2,0),Invalid)))</f>
        <v/>
      </c>
      <c r="C23" s="125" t="str">
        <f>IF(Formula!C23="","",Formula!C23)</f>
        <v/>
      </c>
      <c r="D23" s="125" t="str">
        <f>IF(Formula!E23=0,"",Formula!E23)</f>
        <v/>
      </c>
      <c r="E23" s="123" t="str">
        <f>IFERROR(VLOOKUP($A23,'DID-list 2016'!$A$6:$K$349,8,0),"")</f>
        <v/>
      </c>
      <c r="F23" s="123" t="str">
        <f>IFERROR(VLOOKUP($A23,'DID-list 2016'!$A$6:$K$349,5,0),"")</f>
        <v/>
      </c>
      <c r="G23" s="123" t="str">
        <f>IFERROR(VLOOKUP($A23,'DID-list 2016'!$A$6:$K$349,9,0),"")</f>
        <v/>
      </c>
      <c r="H23" s="126" t="str">
        <f>IF(Formula!D23*(Formula!F23/100)=0,"",Formula!D23*(Formula!F23/100))</f>
        <v/>
      </c>
      <c r="I23" s="126" t="str">
        <f>IFERROR(IF(VLOOKUP($A23,'DID-list 2014'!$A$6:$K$349,10,0)="R","OK","NO"),"")</f>
        <v/>
      </c>
      <c r="J23" s="127" t="str">
        <f>IFERROR(IF(VLOOKUP($A23,'DID-list 2014'!$A$6:$K$349,10,0)="I","OK","NO"),"")</f>
        <v/>
      </c>
      <c r="K23" s="472" t="str">
        <f>IF(Formula!S23="","",Formula!S23)</f>
        <v/>
      </c>
      <c r="L23" s="124" t="str">
        <f>IF(Formula!T23="","",Formula!T23)</f>
        <v/>
      </c>
      <c r="M23" s="128" t="str">
        <f>IF(Formula!U23="","",Formula!U23)</f>
        <v/>
      </c>
      <c r="N23" s="124" t="str">
        <f>IF(Formula!V23="","",Formula!V23)</f>
        <v/>
      </c>
      <c r="O23" s="124" t="str">
        <f>IF(Formula!W23="","",Formula!W23)</f>
        <v/>
      </c>
      <c r="P23" s="128" t="str">
        <f t="shared" si="2"/>
        <v>Not OK</v>
      </c>
      <c r="Q23" s="128" t="str">
        <f t="shared" ca="1" si="3"/>
        <v>Not OK</v>
      </c>
      <c r="R23" s="473" t="str">
        <f t="shared" ca="1" si="4"/>
        <v>Not OK</v>
      </c>
      <c r="S23" s="128" t="str">
        <f t="shared" ca="1" si="5"/>
        <v>Not OK</v>
      </c>
      <c r="T23" s="128" t="str">
        <f t="shared" si="0"/>
        <v/>
      </c>
      <c r="U23" s="184" t="str">
        <f t="shared" si="1"/>
        <v/>
      </c>
      <c r="V23" s="124" t="str">
        <f>IFERROR(Formula!N23*'Degradability &amp; Toxicity 2014'!H23,"")</f>
        <v/>
      </c>
      <c r="W23" s="124" t="str">
        <f>IFERROR(Formula!O23*'Degradability &amp; Toxicity 2014'!H23,"")</f>
        <v/>
      </c>
      <c r="X23" s="124" t="str">
        <f>IFERROR(Formula!P23*'Degradability &amp; Toxicity 2014'!H23,"")</f>
        <v/>
      </c>
      <c r="Y23" s="124" t="str">
        <f t="shared" si="6"/>
        <v/>
      </c>
      <c r="Z23" s="118"/>
    </row>
    <row r="24" spans="1:26">
      <c r="A24" s="124" t="str">
        <f>IF(Formula!J24=0,"",Formula!J24)</f>
        <v/>
      </c>
      <c r="B24" s="125" t="str">
        <f>IF(D24="","",IF(A24="",NonDID,IFERROR(VLOOKUP(A24,'DID-list 2014'!$A$5:$K$350,2,0),Invalid)))</f>
        <v/>
      </c>
      <c r="C24" s="125" t="str">
        <f>IF(Formula!C24="","",Formula!C24)</f>
        <v/>
      </c>
      <c r="D24" s="125" t="str">
        <f>IF(Formula!E24=0,"",Formula!E24)</f>
        <v/>
      </c>
      <c r="E24" s="123" t="str">
        <f>IFERROR(VLOOKUP($A24,'DID-list 2016'!$A$6:$K$349,8,0),"")</f>
        <v/>
      </c>
      <c r="F24" s="123" t="str">
        <f>IFERROR(VLOOKUP($A24,'DID-list 2016'!$A$6:$K$349,5,0),"")</f>
        <v/>
      </c>
      <c r="G24" s="123" t="str">
        <f>IFERROR(VLOOKUP($A24,'DID-list 2016'!$A$6:$K$349,9,0),"")</f>
        <v/>
      </c>
      <c r="H24" s="126" t="str">
        <f>IF(Formula!D24*(Formula!F24/100)=0,"",Formula!D24*(Formula!F24/100))</f>
        <v/>
      </c>
      <c r="I24" s="126" t="str">
        <f>IFERROR(IF(VLOOKUP($A24,'DID-list 2014'!$A$6:$K$349,10,0)="R","OK","NO"),"")</f>
        <v/>
      </c>
      <c r="J24" s="127" t="str">
        <f>IFERROR(IF(VLOOKUP($A24,'DID-list 2014'!$A$6:$K$349,10,0)="I","OK","NO"),"")</f>
        <v/>
      </c>
      <c r="K24" s="472" t="str">
        <f>IF(Formula!S24="","",Formula!S24)</f>
        <v/>
      </c>
      <c r="L24" s="124" t="str">
        <f>IF(Formula!T24="","",Formula!T24)</f>
        <v/>
      </c>
      <c r="M24" s="128" t="str">
        <f>IF(Formula!U24="","",Formula!U24)</f>
        <v/>
      </c>
      <c r="N24" s="124" t="str">
        <f>IF(Formula!V24="","",Formula!V24)</f>
        <v/>
      </c>
      <c r="O24" s="124" t="str">
        <f>IF(Formula!W24="","",Formula!W24)</f>
        <v/>
      </c>
      <c r="P24" s="128" t="str">
        <f t="shared" si="2"/>
        <v>Not OK</v>
      </c>
      <c r="Q24" s="128" t="str">
        <f t="shared" ca="1" si="3"/>
        <v>Not OK</v>
      </c>
      <c r="R24" s="473" t="str">
        <f t="shared" ca="1" si="4"/>
        <v>Not OK</v>
      </c>
      <c r="S24" s="128" t="str">
        <f t="shared" ca="1" si="5"/>
        <v>Not OK</v>
      </c>
      <c r="T24" s="128" t="str">
        <f t="shared" si="0"/>
        <v/>
      </c>
      <c r="U24" s="184" t="str">
        <f t="shared" si="1"/>
        <v/>
      </c>
      <c r="V24" s="124" t="str">
        <f>IFERROR(Formula!N24*'Degradability &amp; Toxicity 2014'!H24,"")</f>
        <v/>
      </c>
      <c r="W24" s="124" t="str">
        <f>IFERROR(Formula!O24*'Degradability &amp; Toxicity 2014'!H24,"")</f>
        <v/>
      </c>
      <c r="X24" s="124" t="str">
        <f>IFERROR(Formula!P24*'Degradability &amp; Toxicity 2014'!H24,"")</f>
        <v/>
      </c>
      <c r="Y24" s="124" t="str">
        <f t="shared" si="6"/>
        <v/>
      </c>
      <c r="Z24" s="118"/>
    </row>
    <row r="25" spans="1:26">
      <c r="A25" s="124" t="str">
        <f>IF(Formula!J25=0,"",Formula!J25)</f>
        <v/>
      </c>
      <c r="B25" s="125" t="str">
        <f>IF(D25="","",IF(A25="",NonDID,IFERROR(VLOOKUP(A25,'DID-list 2014'!$A$5:$K$350,2,0),Invalid)))</f>
        <v/>
      </c>
      <c r="C25" s="125" t="str">
        <f>IF(Formula!C25="","",Formula!C25)</f>
        <v/>
      </c>
      <c r="D25" s="125" t="str">
        <f>IF(Formula!E25=0,"",Formula!E25)</f>
        <v/>
      </c>
      <c r="E25" s="123" t="str">
        <f>IFERROR(VLOOKUP($A25,'DID-list 2016'!$A$6:$K$349,8,0),"")</f>
        <v/>
      </c>
      <c r="F25" s="123" t="str">
        <f>IFERROR(VLOOKUP($A25,'DID-list 2016'!$A$6:$K$349,5,0),"")</f>
        <v/>
      </c>
      <c r="G25" s="123" t="str">
        <f>IFERROR(VLOOKUP($A25,'DID-list 2016'!$A$6:$K$349,9,0),"")</f>
        <v/>
      </c>
      <c r="H25" s="126" t="str">
        <f>IF(Formula!D25*(Formula!F25/100)=0,"",Formula!D25*(Formula!F25/100))</f>
        <v/>
      </c>
      <c r="I25" s="126" t="str">
        <f>IFERROR(IF(VLOOKUP($A25,'DID-list 2014'!$A$6:$K$349,10,0)="R","OK","NO"),"")</f>
        <v/>
      </c>
      <c r="J25" s="127" t="str">
        <f>IFERROR(IF(VLOOKUP($A25,'DID-list 2014'!$A$6:$K$349,10,0)="I","OK","NO"),"")</f>
        <v/>
      </c>
      <c r="K25" s="472" t="str">
        <f>IF(Formula!S25="","",Formula!S25)</f>
        <v/>
      </c>
      <c r="L25" s="124" t="str">
        <f>IF(Formula!T25="","",Formula!T25)</f>
        <v/>
      </c>
      <c r="M25" s="128" t="str">
        <f>IF(Formula!U25="","",Formula!U25)</f>
        <v/>
      </c>
      <c r="N25" s="124" t="str">
        <f>IF(Formula!V25="","",Formula!V25)</f>
        <v/>
      </c>
      <c r="O25" s="124" t="str">
        <f>IF(Formula!W25="","",Formula!W25)</f>
        <v/>
      </c>
      <c r="P25" s="128" t="str">
        <f t="shared" si="2"/>
        <v>Not OK</v>
      </c>
      <c r="Q25" s="128" t="str">
        <f t="shared" ca="1" si="3"/>
        <v>Not OK</v>
      </c>
      <c r="R25" s="473" t="str">
        <f t="shared" ca="1" si="4"/>
        <v>Not OK</v>
      </c>
      <c r="S25" s="128" t="str">
        <f t="shared" ca="1" si="5"/>
        <v>Not OK</v>
      </c>
      <c r="T25" s="128" t="str">
        <f t="shared" si="0"/>
        <v/>
      </c>
      <c r="U25" s="184" t="str">
        <f t="shared" si="1"/>
        <v/>
      </c>
      <c r="V25" s="124" t="str">
        <f>IFERROR(Formula!N25*'Degradability &amp; Toxicity 2014'!H25,"")</f>
        <v/>
      </c>
      <c r="W25" s="124" t="str">
        <f>IFERROR(Formula!O25*'Degradability &amp; Toxicity 2014'!H25,"")</f>
        <v/>
      </c>
      <c r="X25" s="124" t="str">
        <f>IFERROR(Formula!P25*'Degradability &amp; Toxicity 2014'!H25,"")</f>
        <v/>
      </c>
      <c r="Y25" s="124" t="str">
        <f t="shared" si="6"/>
        <v/>
      </c>
      <c r="Z25" s="118"/>
    </row>
    <row r="26" spans="1:26">
      <c r="A26" s="124" t="str">
        <f>IF(Formula!J26=0,"",Formula!J26)</f>
        <v/>
      </c>
      <c r="B26" s="125" t="str">
        <f>IF(D26="","",IF(A26="",NonDID,IFERROR(VLOOKUP(A26,'DID-list 2014'!$A$5:$K$350,2,0),Invalid)))</f>
        <v/>
      </c>
      <c r="C26" s="125" t="str">
        <f>IF(Formula!C26="","",Formula!C26)</f>
        <v/>
      </c>
      <c r="D26" s="125" t="str">
        <f>IF(Formula!E26=0,"",Formula!E26)</f>
        <v/>
      </c>
      <c r="E26" s="123" t="str">
        <f>IFERROR(VLOOKUP($A26,'DID-list 2016'!$A$6:$K$349,8,0),"")</f>
        <v/>
      </c>
      <c r="F26" s="123" t="str">
        <f>IFERROR(VLOOKUP($A26,'DID-list 2016'!$A$6:$K$349,5,0),"")</f>
        <v/>
      </c>
      <c r="G26" s="123" t="str">
        <f>IFERROR(VLOOKUP($A26,'DID-list 2016'!$A$6:$K$349,9,0),"")</f>
        <v/>
      </c>
      <c r="H26" s="126" t="str">
        <f>IF(Formula!D26*(Formula!F26/100)=0,"",Formula!D26*(Formula!F26/100))</f>
        <v/>
      </c>
      <c r="I26" s="126" t="str">
        <f>IFERROR(IF(VLOOKUP($A26,'DID-list 2014'!$A$6:$K$349,10,0)="R","OK","NO"),"")</f>
        <v/>
      </c>
      <c r="J26" s="127" t="str">
        <f>IFERROR(IF(VLOOKUP($A26,'DID-list 2014'!$A$6:$K$349,10,0)="I","OK","NO"),"")</f>
        <v/>
      </c>
      <c r="K26" s="472" t="str">
        <f>IF(Formula!S26="","",Formula!S26)</f>
        <v/>
      </c>
      <c r="L26" s="124" t="str">
        <f>IF(Formula!T26="","",Formula!T26)</f>
        <v/>
      </c>
      <c r="M26" s="128" t="str">
        <f>IF(Formula!U26="","",Formula!U26)</f>
        <v/>
      </c>
      <c r="N26" s="124" t="str">
        <f>IF(Formula!V26="","",Formula!V26)</f>
        <v/>
      </c>
      <c r="O26" s="124" t="str">
        <f>IF(Formula!W26="","",Formula!W26)</f>
        <v/>
      </c>
      <c r="P26" s="128" t="str">
        <f t="shared" si="2"/>
        <v>Not OK</v>
      </c>
      <c r="Q26" s="128" t="str">
        <f t="shared" ca="1" si="3"/>
        <v>Not OK</v>
      </c>
      <c r="R26" s="473" t="str">
        <f t="shared" ca="1" si="4"/>
        <v>Not OK</v>
      </c>
      <c r="S26" s="128" t="str">
        <f t="shared" ca="1" si="5"/>
        <v>Not OK</v>
      </c>
      <c r="T26" s="128" t="str">
        <f t="shared" si="0"/>
        <v/>
      </c>
      <c r="U26" s="184" t="str">
        <f t="shared" si="1"/>
        <v/>
      </c>
      <c r="V26" s="124" t="str">
        <f>IFERROR(Formula!N26*'Degradability &amp; Toxicity 2014'!H26,"")</f>
        <v/>
      </c>
      <c r="W26" s="124" t="str">
        <f>IFERROR(Formula!O26*'Degradability &amp; Toxicity 2014'!H26,"")</f>
        <v/>
      </c>
      <c r="X26" s="124" t="str">
        <f>IFERROR(Formula!P26*'Degradability &amp; Toxicity 2014'!H26,"")</f>
        <v/>
      </c>
      <c r="Y26" s="124" t="str">
        <f t="shared" si="6"/>
        <v/>
      </c>
      <c r="Z26" s="118"/>
    </row>
    <row r="27" spans="1:26">
      <c r="A27" s="124" t="str">
        <f>IF(Formula!J27=0,"",Formula!J27)</f>
        <v/>
      </c>
      <c r="B27" s="125" t="str">
        <f>IF(D27="","",IF(A27="",NonDID,IFERROR(VLOOKUP(A27,'DID-list 2014'!$A$5:$K$350,2,0),Invalid)))</f>
        <v/>
      </c>
      <c r="C27" s="125" t="str">
        <f>IF(Formula!C27="","",Formula!C27)</f>
        <v/>
      </c>
      <c r="D27" s="125" t="str">
        <f>IF(Formula!E27=0,"",Formula!E27)</f>
        <v/>
      </c>
      <c r="E27" s="123" t="str">
        <f>IFERROR(VLOOKUP($A27,'DID-list 2016'!$A$6:$K$349,8,0),"")</f>
        <v/>
      </c>
      <c r="F27" s="123" t="str">
        <f>IFERROR(VLOOKUP($A27,'DID-list 2016'!$A$6:$K$349,5,0),"")</f>
        <v/>
      </c>
      <c r="G27" s="123" t="str">
        <f>IFERROR(VLOOKUP($A27,'DID-list 2016'!$A$6:$K$349,9,0),"")</f>
        <v/>
      </c>
      <c r="H27" s="126" t="str">
        <f>IF(Formula!D27*(Formula!F27/100)=0,"",Formula!D27*(Formula!F27/100))</f>
        <v/>
      </c>
      <c r="I27" s="126" t="str">
        <f>IFERROR(IF(VLOOKUP($A27,'DID-list 2014'!$A$6:$K$349,10,0)="R","OK","NO"),"")</f>
        <v/>
      </c>
      <c r="J27" s="127" t="str">
        <f>IFERROR(IF(VLOOKUP($A27,'DID-list 2014'!$A$6:$K$349,10,0)="I","OK","NO"),"")</f>
        <v/>
      </c>
      <c r="K27" s="472" t="str">
        <f>IF(Formula!S27="","",Formula!S27)</f>
        <v/>
      </c>
      <c r="L27" s="124" t="str">
        <f>IF(Formula!T27="","",Formula!T27)</f>
        <v/>
      </c>
      <c r="M27" s="128" t="str">
        <f>IF(Formula!U27="","",Formula!U27)</f>
        <v/>
      </c>
      <c r="N27" s="124" t="str">
        <f>IF(Formula!V27="","",Formula!V27)</f>
        <v/>
      </c>
      <c r="O27" s="124" t="str">
        <f>IF(Formula!W27="","",Formula!W27)</f>
        <v/>
      </c>
      <c r="P27" s="128" t="str">
        <f t="shared" si="2"/>
        <v>Not OK</v>
      </c>
      <c r="Q27" s="128" t="str">
        <f t="shared" ca="1" si="3"/>
        <v>Not OK</v>
      </c>
      <c r="R27" s="473" t="str">
        <f t="shared" ca="1" si="4"/>
        <v>Not OK</v>
      </c>
      <c r="S27" s="128" t="str">
        <f t="shared" ca="1" si="5"/>
        <v>Not OK</v>
      </c>
      <c r="T27" s="128" t="str">
        <f t="shared" si="0"/>
        <v/>
      </c>
      <c r="U27" s="184" t="str">
        <f t="shared" si="1"/>
        <v/>
      </c>
      <c r="V27" s="124" t="str">
        <f>IFERROR(Formula!N27*'Degradability &amp; Toxicity 2014'!H27,"")</f>
        <v/>
      </c>
      <c r="W27" s="124" t="str">
        <f>IFERROR(Formula!O27*'Degradability &amp; Toxicity 2014'!H27,"")</f>
        <v/>
      </c>
      <c r="X27" s="124" t="str">
        <f>IFERROR(Formula!P27*'Degradability &amp; Toxicity 2014'!H27,"")</f>
        <v/>
      </c>
      <c r="Y27" s="124" t="str">
        <f t="shared" si="6"/>
        <v/>
      </c>
      <c r="Z27" s="118"/>
    </row>
    <row r="28" spans="1:26">
      <c r="A28" s="124" t="str">
        <f>IF(Formula!J28=0,"",Formula!J28)</f>
        <v/>
      </c>
      <c r="B28" s="125" t="str">
        <f>IF(D28="","",IF(A28="",NonDID,IFERROR(VLOOKUP(A28,'DID-list 2014'!$A$5:$K$350,2,0),Invalid)))</f>
        <v/>
      </c>
      <c r="C28" s="125" t="str">
        <f>IF(Formula!C28="","",Formula!C28)</f>
        <v/>
      </c>
      <c r="D28" s="125" t="str">
        <f>IF(Formula!E28=0,"",Formula!E28)</f>
        <v/>
      </c>
      <c r="E28" s="123" t="str">
        <f>IFERROR(VLOOKUP($A28,'DID-list 2016'!$A$6:$K$349,8,0),"")</f>
        <v/>
      </c>
      <c r="F28" s="123" t="str">
        <f>IFERROR(VLOOKUP($A28,'DID-list 2016'!$A$6:$K$349,5,0),"")</f>
        <v/>
      </c>
      <c r="G28" s="123" t="str">
        <f>IFERROR(VLOOKUP($A28,'DID-list 2016'!$A$6:$K$349,9,0),"")</f>
        <v/>
      </c>
      <c r="H28" s="126" t="str">
        <f>IF(Formula!D28*(Formula!F28/100)=0,"",Formula!D28*(Formula!F28/100))</f>
        <v/>
      </c>
      <c r="I28" s="126" t="str">
        <f>IFERROR(IF(VLOOKUP($A28,'DID-list 2014'!$A$6:$K$349,10,0)="R","OK","NO"),"")</f>
        <v/>
      </c>
      <c r="J28" s="127" t="str">
        <f>IFERROR(IF(VLOOKUP($A28,'DID-list 2014'!$A$6:$K$349,10,0)="I","OK","NO"),"")</f>
        <v/>
      </c>
      <c r="K28" s="472" t="str">
        <f>IF(Formula!S28="","",Formula!S28)</f>
        <v/>
      </c>
      <c r="L28" s="124" t="str">
        <f>IF(Formula!T28="","",Formula!T28)</f>
        <v/>
      </c>
      <c r="M28" s="128" t="str">
        <f>IF(Formula!U28="","",Formula!U28)</f>
        <v/>
      </c>
      <c r="N28" s="124" t="str">
        <f>IF(Formula!V28="","",Formula!V28)</f>
        <v/>
      </c>
      <c r="O28" s="124" t="str">
        <f>IF(Formula!W28="","",Formula!W28)</f>
        <v/>
      </c>
      <c r="P28" s="128" t="str">
        <f t="shared" si="2"/>
        <v>Not OK</v>
      </c>
      <c r="Q28" s="128" t="str">
        <f t="shared" ca="1" si="3"/>
        <v>Not OK</v>
      </c>
      <c r="R28" s="473" t="str">
        <f t="shared" ca="1" si="4"/>
        <v>Not OK</v>
      </c>
      <c r="S28" s="128" t="str">
        <f t="shared" ca="1" si="5"/>
        <v>Not OK</v>
      </c>
      <c r="T28" s="128" t="str">
        <f t="shared" si="0"/>
        <v/>
      </c>
      <c r="U28" s="184" t="str">
        <f t="shared" si="1"/>
        <v/>
      </c>
      <c r="V28" s="124" t="str">
        <f>IFERROR(Formula!N28*'Degradability &amp; Toxicity 2014'!H28,"")</f>
        <v/>
      </c>
      <c r="W28" s="124" t="str">
        <f>IFERROR(Formula!O28*'Degradability &amp; Toxicity 2014'!H28,"")</f>
        <v/>
      </c>
      <c r="X28" s="124" t="str">
        <f>IFERROR(Formula!P28*'Degradability &amp; Toxicity 2014'!H28,"")</f>
        <v/>
      </c>
      <c r="Y28" s="124" t="str">
        <f t="shared" si="6"/>
        <v/>
      </c>
      <c r="Z28" s="118"/>
    </row>
    <row r="29" spans="1:26">
      <c r="A29" s="124" t="str">
        <f>IF(Formula!J29=0,"",Formula!J29)</f>
        <v/>
      </c>
      <c r="B29" s="125" t="str">
        <f>IF(D29="","",IF(A29="",NonDID,IFERROR(VLOOKUP(A29,'DID-list 2014'!$A$5:$K$350,2,0),Invalid)))</f>
        <v/>
      </c>
      <c r="C29" s="125" t="str">
        <f>IF(Formula!C29="","",Formula!C29)</f>
        <v/>
      </c>
      <c r="D29" s="125" t="str">
        <f>IF(Formula!E29=0,"",Formula!E29)</f>
        <v/>
      </c>
      <c r="E29" s="123" t="str">
        <f>IFERROR(VLOOKUP($A29,'DID-list 2016'!$A$6:$K$349,8,0),"")</f>
        <v/>
      </c>
      <c r="F29" s="123" t="str">
        <f>IFERROR(VLOOKUP($A29,'DID-list 2016'!$A$6:$K$349,5,0),"")</f>
        <v/>
      </c>
      <c r="G29" s="123" t="str">
        <f>IFERROR(VLOOKUP($A29,'DID-list 2016'!$A$6:$K$349,9,0),"")</f>
        <v/>
      </c>
      <c r="H29" s="126" t="str">
        <f>IF(Formula!D29*(Formula!F29/100)=0,"",Formula!D29*(Formula!F29/100))</f>
        <v/>
      </c>
      <c r="I29" s="126" t="str">
        <f>IFERROR(IF(VLOOKUP($A29,'DID-list 2014'!$A$6:$K$349,10,0)="R","OK","NO"),"")</f>
        <v/>
      </c>
      <c r="J29" s="127" t="str">
        <f>IFERROR(IF(VLOOKUP($A29,'DID-list 2014'!$A$6:$K$349,10,0)="I","OK","NO"),"")</f>
        <v/>
      </c>
      <c r="K29" s="472" t="str">
        <f>IF(Formula!S29="","",Formula!S29)</f>
        <v/>
      </c>
      <c r="L29" s="124" t="str">
        <f>IF(Formula!T29="","",Formula!T29)</f>
        <v/>
      </c>
      <c r="M29" s="128" t="str">
        <f>IF(Formula!U29="","",Formula!U29)</f>
        <v/>
      </c>
      <c r="N29" s="124" t="str">
        <f>IF(Formula!V29="","",Formula!V29)</f>
        <v/>
      </c>
      <c r="O29" s="124" t="str">
        <f>IF(Formula!W29="","",Formula!W29)</f>
        <v/>
      </c>
      <c r="P29" s="128" t="str">
        <f t="shared" si="2"/>
        <v>Not OK</v>
      </c>
      <c r="Q29" s="128" t="str">
        <f t="shared" ca="1" si="3"/>
        <v>Not OK</v>
      </c>
      <c r="R29" s="473" t="str">
        <f t="shared" ca="1" si="4"/>
        <v>Not OK</v>
      </c>
      <c r="S29" s="128" t="str">
        <f t="shared" ca="1" si="5"/>
        <v>Not OK</v>
      </c>
      <c r="T29" s="128" t="str">
        <f t="shared" si="0"/>
        <v/>
      </c>
      <c r="U29" s="184" t="str">
        <f t="shared" si="1"/>
        <v/>
      </c>
      <c r="V29" s="124" t="str">
        <f>IFERROR(Formula!N29*'Degradability &amp; Toxicity 2014'!H29,"")</f>
        <v/>
      </c>
      <c r="W29" s="124" t="str">
        <f>IFERROR(Formula!O29*'Degradability &amp; Toxicity 2014'!H29,"")</f>
        <v/>
      </c>
      <c r="X29" s="124" t="str">
        <f>IFERROR(Formula!P29*'Degradability &amp; Toxicity 2014'!H29,"")</f>
        <v/>
      </c>
      <c r="Y29" s="124" t="str">
        <f t="shared" si="6"/>
        <v/>
      </c>
      <c r="Z29" s="118"/>
    </row>
    <row r="30" spans="1:26">
      <c r="A30" s="124" t="str">
        <f>IF(Formula!J30=0,"",Formula!J30)</f>
        <v/>
      </c>
      <c r="B30" s="125" t="str">
        <f>IF(D30="","",IF(A30="",NonDID,IFERROR(VLOOKUP(A30,'DID-list 2014'!$A$5:$K$350,2,0),Invalid)))</f>
        <v/>
      </c>
      <c r="C30" s="125" t="str">
        <f>IF(Formula!C30="","",Formula!C30)</f>
        <v/>
      </c>
      <c r="D30" s="125" t="str">
        <f>IF(Formula!E30=0,"",Formula!E30)</f>
        <v/>
      </c>
      <c r="E30" s="123" t="str">
        <f>IFERROR(VLOOKUP($A30,'DID-list 2016'!$A$6:$K$349,8,0),"")</f>
        <v/>
      </c>
      <c r="F30" s="123" t="str">
        <f>IFERROR(VLOOKUP($A30,'DID-list 2016'!$A$6:$K$349,5,0),"")</f>
        <v/>
      </c>
      <c r="G30" s="123" t="str">
        <f>IFERROR(VLOOKUP($A30,'DID-list 2016'!$A$6:$K$349,9,0),"")</f>
        <v/>
      </c>
      <c r="H30" s="126" t="str">
        <f>IF(Formula!D30*(Formula!F30/100)=0,"",Formula!D30*(Formula!F30/100))</f>
        <v/>
      </c>
      <c r="I30" s="126" t="str">
        <f>IFERROR(IF(VLOOKUP($A30,'DID-list 2014'!$A$6:$K$349,10,0)="R","OK","NO"),"")</f>
        <v/>
      </c>
      <c r="J30" s="127" t="str">
        <f>IFERROR(IF(VLOOKUP($A30,'DID-list 2014'!$A$6:$K$349,10,0)="I","OK","NO"),"")</f>
        <v/>
      </c>
      <c r="K30" s="472" t="str">
        <f>IF(Formula!S30="","",Formula!S30)</f>
        <v/>
      </c>
      <c r="L30" s="124" t="str">
        <f>IF(Formula!T30="","",Formula!T30)</f>
        <v/>
      </c>
      <c r="M30" s="128" t="str">
        <f>IF(Formula!U30="","",Formula!U30)</f>
        <v/>
      </c>
      <c r="N30" s="124" t="str">
        <f>IF(Formula!V30="","",Formula!V30)</f>
        <v/>
      </c>
      <c r="O30" s="124" t="str">
        <f>IF(Formula!W30="","",Formula!W30)</f>
        <v/>
      </c>
      <c r="P30" s="128" t="str">
        <f t="shared" si="2"/>
        <v>Not OK</v>
      </c>
      <c r="Q30" s="128" t="str">
        <f t="shared" ca="1" si="3"/>
        <v>Not OK</v>
      </c>
      <c r="R30" s="473" t="str">
        <f t="shared" ca="1" si="4"/>
        <v>Not OK</v>
      </c>
      <c r="S30" s="128" t="str">
        <f t="shared" ca="1" si="5"/>
        <v>Not OK</v>
      </c>
      <c r="T30" s="128" t="str">
        <f t="shared" si="0"/>
        <v/>
      </c>
      <c r="U30" s="184" t="str">
        <f t="shared" si="1"/>
        <v/>
      </c>
      <c r="V30" s="124" t="str">
        <f>IFERROR(Formula!N30*'Degradability &amp; Toxicity 2014'!H30,"")</f>
        <v/>
      </c>
      <c r="W30" s="124" t="str">
        <f>IFERROR(Formula!O30*'Degradability &amp; Toxicity 2014'!H30,"")</f>
        <v/>
      </c>
      <c r="X30" s="124" t="str">
        <f>IFERROR(Formula!P30*'Degradability &amp; Toxicity 2014'!H30,"")</f>
        <v/>
      </c>
      <c r="Y30" s="124" t="str">
        <f t="shared" si="6"/>
        <v/>
      </c>
      <c r="Z30" s="118"/>
    </row>
    <row r="31" spans="1:26">
      <c r="A31" s="124" t="str">
        <f>IF(Formula!J31=0,"",Formula!J31)</f>
        <v/>
      </c>
      <c r="B31" s="125" t="str">
        <f>IF(D31="","",IF(A31="",NonDID,IFERROR(VLOOKUP(A31,'DID-list 2014'!$A$5:$K$350,2,0),Invalid)))</f>
        <v/>
      </c>
      <c r="C31" s="125" t="str">
        <f>IF(Formula!C31="","",Formula!C31)</f>
        <v/>
      </c>
      <c r="D31" s="125" t="str">
        <f>IF(Formula!E31=0,"",Formula!E31)</f>
        <v/>
      </c>
      <c r="E31" s="123" t="str">
        <f>IFERROR(VLOOKUP($A31,'DID-list 2016'!$A$6:$K$349,8,0),"")</f>
        <v/>
      </c>
      <c r="F31" s="123" t="str">
        <f>IFERROR(VLOOKUP($A31,'DID-list 2016'!$A$6:$K$349,5,0),"")</f>
        <v/>
      </c>
      <c r="G31" s="123" t="str">
        <f>IFERROR(VLOOKUP($A31,'DID-list 2016'!$A$6:$K$349,9,0),"")</f>
        <v/>
      </c>
      <c r="H31" s="126" t="str">
        <f>IF(Formula!D31*(Formula!F31/100)=0,"",Formula!D31*(Formula!F31/100))</f>
        <v/>
      </c>
      <c r="I31" s="126" t="str">
        <f>IFERROR(IF(VLOOKUP($A31,'DID-list 2014'!$A$6:$K$349,10,0)="R","OK","NO"),"")</f>
        <v/>
      </c>
      <c r="J31" s="127" t="str">
        <f>IFERROR(IF(VLOOKUP($A31,'DID-list 2014'!$A$6:$K$349,10,0)="I","OK","NO"),"")</f>
        <v/>
      </c>
      <c r="K31" s="472" t="str">
        <f>IF(Formula!S31="","",Formula!S31)</f>
        <v/>
      </c>
      <c r="L31" s="124" t="str">
        <f>IF(Formula!T31="","",Formula!T31)</f>
        <v/>
      </c>
      <c r="M31" s="128" t="str">
        <f>IF(Formula!U31="","",Formula!U31)</f>
        <v/>
      </c>
      <c r="N31" s="124" t="str">
        <f>IF(Formula!V31="","",Formula!V31)</f>
        <v/>
      </c>
      <c r="O31" s="124" t="str">
        <f>IF(Formula!W31="","",Formula!W31)</f>
        <v/>
      </c>
      <c r="P31" s="128" t="str">
        <f t="shared" si="2"/>
        <v>Not OK</v>
      </c>
      <c r="Q31" s="128" t="str">
        <f t="shared" ca="1" si="3"/>
        <v>Not OK</v>
      </c>
      <c r="R31" s="473" t="str">
        <f t="shared" ca="1" si="4"/>
        <v>Not OK</v>
      </c>
      <c r="S31" s="128" t="str">
        <f t="shared" ca="1" si="5"/>
        <v>Not OK</v>
      </c>
      <c r="T31" s="128" t="str">
        <f t="shared" si="0"/>
        <v/>
      </c>
      <c r="U31" s="184" t="str">
        <f t="shared" si="1"/>
        <v/>
      </c>
      <c r="V31" s="124" t="str">
        <f>IFERROR(Formula!N31*'Degradability &amp; Toxicity 2014'!H31,"")</f>
        <v/>
      </c>
      <c r="W31" s="124" t="str">
        <f>IFERROR(Formula!O31*'Degradability &amp; Toxicity 2014'!H31,"")</f>
        <v/>
      </c>
      <c r="X31" s="124" t="str">
        <f>IFERROR(Formula!P31*'Degradability &amp; Toxicity 2014'!H31,"")</f>
        <v/>
      </c>
      <c r="Y31" s="124" t="str">
        <f t="shared" si="6"/>
        <v/>
      </c>
      <c r="Z31" s="118"/>
    </row>
    <row r="32" spans="1:26">
      <c r="A32" s="124" t="str">
        <f>IF(Formula!J32=0,"",Formula!J32)</f>
        <v/>
      </c>
      <c r="B32" s="125" t="str">
        <f>IF(D32="","",IF(A32="",NonDID,IFERROR(VLOOKUP(A32,'DID-list 2014'!$A$5:$K$350,2,0),Invalid)))</f>
        <v/>
      </c>
      <c r="C32" s="125" t="str">
        <f>IF(Formula!C32="","",Formula!C32)</f>
        <v/>
      </c>
      <c r="D32" s="125" t="str">
        <f>IF(Formula!E32=0,"",Formula!E32)</f>
        <v/>
      </c>
      <c r="E32" s="123" t="str">
        <f>IFERROR(VLOOKUP($A32,'DID-list 2016'!$A$6:$K$349,8,0),"")</f>
        <v/>
      </c>
      <c r="F32" s="123" t="str">
        <f>IFERROR(VLOOKUP($A32,'DID-list 2016'!$A$6:$K$349,5,0),"")</f>
        <v/>
      </c>
      <c r="G32" s="123" t="str">
        <f>IFERROR(VLOOKUP($A32,'DID-list 2016'!$A$6:$K$349,9,0),"")</f>
        <v/>
      </c>
      <c r="H32" s="126" t="str">
        <f>IF(Formula!D32*(Formula!F32/100)=0,"",Formula!D32*(Formula!F32/100))</f>
        <v/>
      </c>
      <c r="I32" s="126" t="str">
        <f>IFERROR(IF(VLOOKUP($A32,'DID-list 2014'!$A$6:$K$349,10,0)="R","OK","NO"),"")</f>
        <v/>
      </c>
      <c r="J32" s="127" t="str">
        <f>IFERROR(IF(VLOOKUP($A32,'DID-list 2014'!$A$6:$K$349,10,0)="I","OK","NO"),"")</f>
        <v/>
      </c>
      <c r="K32" s="472" t="str">
        <f>IF(Formula!S32="","",Formula!S32)</f>
        <v/>
      </c>
      <c r="L32" s="124" t="str">
        <f>IF(Formula!T32="","",Formula!T32)</f>
        <v/>
      </c>
      <c r="M32" s="128" t="str">
        <f>IF(Formula!U32="","",Formula!U32)</f>
        <v/>
      </c>
      <c r="N32" s="124" t="str">
        <f>IF(Formula!V32="","",Formula!V32)</f>
        <v/>
      </c>
      <c r="O32" s="124" t="str">
        <f>IF(Formula!W32="","",Formula!W32)</f>
        <v/>
      </c>
      <c r="P32" s="128" t="str">
        <f t="shared" si="2"/>
        <v>Not OK</v>
      </c>
      <c r="Q32" s="128" t="str">
        <f t="shared" ca="1" si="3"/>
        <v>Not OK</v>
      </c>
      <c r="R32" s="473" t="str">
        <f t="shared" ca="1" si="4"/>
        <v>Not OK</v>
      </c>
      <c r="S32" s="128" t="str">
        <f t="shared" ca="1" si="5"/>
        <v>Not OK</v>
      </c>
      <c r="T32" s="128" t="str">
        <f t="shared" si="0"/>
        <v/>
      </c>
      <c r="U32" s="184" t="str">
        <f t="shared" si="1"/>
        <v/>
      </c>
      <c r="V32" s="124" t="str">
        <f>IFERROR(Formula!N32*'Degradability &amp; Toxicity 2014'!H32,"")</f>
        <v/>
      </c>
      <c r="W32" s="124" t="str">
        <f>IFERROR(Formula!O32*'Degradability &amp; Toxicity 2014'!H32,"")</f>
        <v/>
      </c>
      <c r="X32" s="124" t="str">
        <f>IFERROR(Formula!P32*'Degradability &amp; Toxicity 2014'!H32,"")</f>
        <v/>
      </c>
      <c r="Y32" s="124" t="str">
        <f t="shared" si="6"/>
        <v/>
      </c>
      <c r="Z32" s="118"/>
    </row>
    <row r="33" spans="1:26">
      <c r="A33" s="124" t="str">
        <f>IF(Formula!J33=0,"",Formula!J33)</f>
        <v/>
      </c>
      <c r="B33" s="125" t="str">
        <f>IF(D33="","",IF(A33="",NonDID,IFERROR(VLOOKUP(A33,'DID-list 2014'!$A$5:$K$350,2,0),Invalid)))</f>
        <v/>
      </c>
      <c r="C33" s="125" t="str">
        <f>IF(Formula!C33="","",Formula!C33)</f>
        <v/>
      </c>
      <c r="D33" s="125" t="str">
        <f>IF(Formula!E33=0,"",Formula!E33)</f>
        <v/>
      </c>
      <c r="E33" s="123" t="str">
        <f>IFERROR(VLOOKUP($A33,'DID-list 2016'!$A$6:$K$349,8,0),"")</f>
        <v/>
      </c>
      <c r="F33" s="123" t="str">
        <f>IFERROR(VLOOKUP($A33,'DID-list 2016'!$A$6:$K$349,5,0),"")</f>
        <v/>
      </c>
      <c r="G33" s="123" t="str">
        <f>IFERROR(VLOOKUP($A33,'DID-list 2016'!$A$6:$K$349,9,0),"")</f>
        <v/>
      </c>
      <c r="H33" s="126" t="str">
        <f>IF(Formula!D33*(Formula!F33/100)=0,"",Formula!D33*(Formula!F33/100))</f>
        <v/>
      </c>
      <c r="I33" s="126" t="str">
        <f>IFERROR(IF(VLOOKUP($A33,'DID-list 2014'!$A$6:$K$349,10,0)="R","OK","NO"),"")</f>
        <v/>
      </c>
      <c r="J33" s="127" t="str">
        <f>IFERROR(IF(VLOOKUP($A33,'DID-list 2014'!$A$6:$K$349,10,0)="I","OK","NO"),"")</f>
        <v/>
      </c>
      <c r="K33" s="472" t="str">
        <f>IF(Formula!S33="","",Formula!S33)</f>
        <v/>
      </c>
      <c r="L33" s="124" t="str">
        <f>IF(Formula!T33="","",Formula!T33)</f>
        <v/>
      </c>
      <c r="M33" s="128" t="str">
        <f>IF(Formula!U33="","",Formula!U33)</f>
        <v/>
      </c>
      <c r="N33" s="124" t="str">
        <f>IF(Formula!V33="","",Formula!V33)</f>
        <v/>
      </c>
      <c r="O33" s="124" t="str">
        <f>IF(Formula!W33="","",Formula!W33)</f>
        <v/>
      </c>
      <c r="P33" s="128" t="str">
        <f t="shared" si="2"/>
        <v>Not OK</v>
      </c>
      <c r="Q33" s="128" t="str">
        <f t="shared" ca="1" si="3"/>
        <v>Not OK</v>
      </c>
      <c r="R33" s="473" t="str">
        <f t="shared" ca="1" si="4"/>
        <v>Not OK</v>
      </c>
      <c r="S33" s="128" t="str">
        <f t="shared" ca="1" si="5"/>
        <v>Not OK</v>
      </c>
      <c r="T33" s="128" t="str">
        <f t="shared" si="0"/>
        <v/>
      </c>
      <c r="U33" s="184" t="str">
        <f t="shared" si="1"/>
        <v/>
      </c>
      <c r="V33" s="124" t="str">
        <f>IFERROR(Formula!N33*'Degradability &amp; Toxicity 2014'!H33,"")</f>
        <v/>
      </c>
      <c r="W33" s="124" t="str">
        <f>IFERROR(Formula!O33*'Degradability &amp; Toxicity 2014'!H33,"")</f>
        <v/>
      </c>
      <c r="X33" s="124" t="str">
        <f>IFERROR(Formula!P33*'Degradability &amp; Toxicity 2014'!H33,"")</f>
        <v/>
      </c>
      <c r="Y33" s="124" t="str">
        <f t="shared" si="6"/>
        <v/>
      </c>
      <c r="Z33" s="118"/>
    </row>
    <row r="34" spans="1:26">
      <c r="A34" s="124" t="str">
        <f>IF(Formula!J34=0,"",Formula!J34)</f>
        <v/>
      </c>
      <c r="B34" s="125" t="str">
        <f>IF(D34="","",IF(A34="",NonDID,IFERROR(VLOOKUP(A34,'DID-list 2014'!$A$5:$K$350,2,0),Invalid)))</f>
        <v/>
      </c>
      <c r="C34" s="125" t="str">
        <f>IF(Formula!C34="","",Formula!C34)</f>
        <v/>
      </c>
      <c r="D34" s="125" t="str">
        <f>IF(Formula!E34=0,"",Formula!E34)</f>
        <v/>
      </c>
      <c r="E34" s="123" t="str">
        <f>IFERROR(VLOOKUP($A34,'DID-list 2016'!$A$6:$K$349,8,0),"")</f>
        <v/>
      </c>
      <c r="F34" s="123" t="str">
        <f>IFERROR(VLOOKUP($A34,'DID-list 2016'!$A$6:$K$349,5,0),"")</f>
        <v/>
      </c>
      <c r="G34" s="123" t="str">
        <f>IFERROR(VLOOKUP($A34,'DID-list 2016'!$A$6:$K$349,9,0),"")</f>
        <v/>
      </c>
      <c r="H34" s="126" t="str">
        <f>IF(Formula!D34*(Formula!F34/100)=0,"",Formula!D34*(Formula!F34/100))</f>
        <v/>
      </c>
      <c r="I34" s="126" t="str">
        <f>IFERROR(IF(VLOOKUP($A34,'DID-list 2014'!$A$6:$K$349,10,0)="R","OK","NO"),"")</f>
        <v/>
      </c>
      <c r="J34" s="127" t="str">
        <f>IFERROR(IF(VLOOKUP($A34,'DID-list 2014'!$A$6:$K$349,10,0)="I","OK","NO"),"")</f>
        <v/>
      </c>
      <c r="K34" s="472" t="str">
        <f>IF(Formula!S34="","",Formula!S34)</f>
        <v/>
      </c>
      <c r="L34" s="124" t="str">
        <f>IF(Formula!T34="","",Formula!T34)</f>
        <v/>
      </c>
      <c r="M34" s="128" t="str">
        <f>IF(Formula!U34="","",Formula!U34)</f>
        <v/>
      </c>
      <c r="N34" s="124" t="str">
        <f>IF(Formula!V34="","",Formula!V34)</f>
        <v/>
      </c>
      <c r="O34" s="124" t="str">
        <f>IF(Formula!W34="","",Formula!W34)</f>
        <v/>
      </c>
      <c r="P34" s="128" t="str">
        <f t="shared" si="2"/>
        <v>Not OK</v>
      </c>
      <c r="Q34" s="128" t="str">
        <f t="shared" ca="1" si="3"/>
        <v>Not OK</v>
      </c>
      <c r="R34" s="473" t="str">
        <f t="shared" ca="1" si="4"/>
        <v>Not OK</v>
      </c>
      <c r="S34" s="128" t="str">
        <f t="shared" ca="1" si="5"/>
        <v>Not OK</v>
      </c>
      <c r="T34" s="128" t="str">
        <f t="shared" si="0"/>
        <v/>
      </c>
      <c r="U34" s="184" t="str">
        <f t="shared" si="1"/>
        <v/>
      </c>
      <c r="V34" s="124" t="str">
        <f>IFERROR(Formula!N34*'Degradability &amp; Toxicity 2014'!H34,"")</f>
        <v/>
      </c>
      <c r="W34" s="124" t="str">
        <f>IFERROR(Formula!O34*'Degradability &amp; Toxicity 2014'!H34,"")</f>
        <v/>
      </c>
      <c r="X34" s="124" t="str">
        <f>IFERROR(Formula!P34*'Degradability &amp; Toxicity 2014'!H34,"")</f>
        <v/>
      </c>
      <c r="Y34" s="124" t="str">
        <f t="shared" si="6"/>
        <v/>
      </c>
      <c r="Z34" s="118"/>
    </row>
    <row r="35" spans="1:26">
      <c r="A35" s="124" t="str">
        <f>IF(Formula!J35=0,"",Formula!J35)</f>
        <v/>
      </c>
      <c r="B35" s="125" t="str">
        <f>IF(D35="","",IF(A35="",NonDID,IFERROR(VLOOKUP(A35,'DID-list 2014'!$A$5:$K$350,2,0),Invalid)))</f>
        <v/>
      </c>
      <c r="C35" s="125" t="str">
        <f>IF(Formula!C35="","",Formula!C35)</f>
        <v/>
      </c>
      <c r="D35" s="125" t="str">
        <f>IF(Formula!E35=0,"",Formula!E35)</f>
        <v/>
      </c>
      <c r="E35" s="123" t="str">
        <f>IFERROR(VLOOKUP($A35,'DID-list 2016'!$A$6:$K$349,8,0),"")</f>
        <v/>
      </c>
      <c r="F35" s="123" t="str">
        <f>IFERROR(VLOOKUP($A35,'DID-list 2016'!$A$6:$K$349,5,0),"")</f>
        <v/>
      </c>
      <c r="G35" s="123" t="str">
        <f>IFERROR(VLOOKUP($A35,'DID-list 2016'!$A$6:$K$349,9,0),"")</f>
        <v/>
      </c>
      <c r="H35" s="126" t="str">
        <f>IF(Formula!D35*(Formula!F35/100)=0,"",Formula!D35*(Formula!F35/100))</f>
        <v/>
      </c>
      <c r="I35" s="126" t="str">
        <f>IFERROR(IF(VLOOKUP($A35,'DID-list 2014'!$A$6:$K$349,10,0)="R","OK","NO"),"")</f>
        <v/>
      </c>
      <c r="J35" s="127" t="str">
        <f>IFERROR(IF(VLOOKUP($A35,'DID-list 2014'!$A$6:$K$349,10,0)="I","OK","NO"),"")</f>
        <v/>
      </c>
      <c r="K35" s="472" t="str">
        <f>IF(Formula!S35="","",Formula!S35)</f>
        <v/>
      </c>
      <c r="L35" s="124" t="str">
        <f>IF(Formula!T35="","",Formula!T35)</f>
        <v/>
      </c>
      <c r="M35" s="128" t="str">
        <f>IF(Formula!U35="","",Formula!U35)</f>
        <v/>
      </c>
      <c r="N35" s="124" t="str">
        <f>IF(Formula!V35="","",Formula!V35)</f>
        <v/>
      </c>
      <c r="O35" s="124" t="str">
        <f>IF(Formula!W35="","",Formula!W35)</f>
        <v/>
      </c>
      <c r="P35" s="128" t="str">
        <f t="shared" si="2"/>
        <v>Not OK</v>
      </c>
      <c r="Q35" s="128" t="str">
        <f t="shared" ca="1" si="3"/>
        <v>Not OK</v>
      </c>
      <c r="R35" s="473" t="str">
        <f t="shared" ca="1" si="4"/>
        <v>Not OK</v>
      </c>
      <c r="S35" s="128" t="str">
        <f t="shared" ca="1" si="5"/>
        <v>Not OK</v>
      </c>
      <c r="T35" s="128" t="str">
        <f t="shared" si="0"/>
        <v/>
      </c>
      <c r="U35" s="184" t="str">
        <f t="shared" si="1"/>
        <v/>
      </c>
      <c r="V35" s="124" t="str">
        <f>IFERROR(Formula!N35*'Degradability &amp; Toxicity 2014'!H35,"")</f>
        <v/>
      </c>
      <c r="W35" s="124" t="str">
        <f>IFERROR(Formula!O35*'Degradability &amp; Toxicity 2014'!H35,"")</f>
        <v/>
      </c>
      <c r="X35" s="124" t="str">
        <f>IFERROR(Formula!P35*'Degradability &amp; Toxicity 2014'!H35,"")</f>
        <v/>
      </c>
      <c r="Y35" s="124" t="str">
        <f t="shared" si="6"/>
        <v/>
      </c>
      <c r="Z35" s="118"/>
    </row>
    <row r="36" spans="1:26">
      <c r="A36" s="118"/>
      <c r="B36" s="135" t="s">
        <v>0</v>
      </c>
      <c r="C36" s="135"/>
      <c r="D36" s="136"/>
      <c r="E36" s="135"/>
      <c r="F36" s="135"/>
      <c r="G36" s="135"/>
      <c r="H36" s="137">
        <f>SUM(H6:H35)</f>
        <v>0</v>
      </c>
      <c r="I36" s="137"/>
      <c r="J36" s="137"/>
      <c r="K36" s="137"/>
      <c r="L36" s="137"/>
      <c r="M36" s="138"/>
      <c r="N36" s="176"/>
      <c r="O36" s="138"/>
      <c r="P36" s="138"/>
      <c r="Q36" s="138"/>
      <c r="R36" s="138"/>
      <c r="S36" s="138"/>
      <c r="T36" s="139"/>
      <c r="U36" s="139">
        <f t="shared" ref="U36:Y36" si="7">SUM(U6:U35)</f>
        <v>0</v>
      </c>
      <c r="V36" s="139">
        <f t="shared" si="7"/>
        <v>0</v>
      </c>
      <c r="W36" s="139">
        <f t="shared" si="7"/>
        <v>0</v>
      </c>
      <c r="X36" s="139">
        <f t="shared" si="7"/>
        <v>0</v>
      </c>
      <c r="Y36" s="139">
        <f t="shared" si="7"/>
        <v>0</v>
      </c>
      <c r="Z36" s="118"/>
    </row>
    <row r="37" spans="1:26">
      <c r="A37" s="118"/>
      <c r="B37" s="140"/>
      <c r="C37" s="140"/>
      <c r="D37" s="118"/>
      <c r="E37" s="140"/>
      <c r="F37" s="140"/>
      <c r="G37" s="140"/>
      <c r="H37" s="141"/>
      <c r="I37" s="141"/>
      <c r="J37" s="141"/>
      <c r="K37" s="141"/>
      <c r="L37" s="141"/>
      <c r="M37" s="142"/>
      <c r="N37" s="143"/>
      <c r="O37" s="144"/>
      <c r="P37" s="144"/>
      <c r="Q37" s="144"/>
      <c r="R37" s="144"/>
      <c r="S37" s="144"/>
      <c r="T37" s="118"/>
      <c r="U37" s="129"/>
      <c r="V37" s="129"/>
      <c r="W37" s="118"/>
      <c r="X37" s="118"/>
      <c r="Y37" s="118"/>
      <c r="Z37" s="118"/>
    </row>
    <row r="38" spans="1:26">
      <c r="A38" s="118"/>
      <c r="B38" s="140"/>
      <c r="C38" s="140"/>
      <c r="D38" s="118"/>
      <c r="E38" s="140"/>
      <c r="F38" s="140"/>
      <c r="G38" s="140"/>
      <c r="H38" s="141"/>
      <c r="I38" s="141"/>
      <c r="J38" s="141"/>
      <c r="K38" s="141"/>
      <c r="L38" s="141"/>
      <c r="M38" s="142"/>
      <c r="N38" s="143"/>
      <c r="O38" s="144"/>
      <c r="P38" s="144"/>
      <c r="Q38" s="144"/>
      <c r="R38" s="144"/>
      <c r="S38" s="144"/>
      <c r="T38" s="118"/>
      <c r="U38" s="129"/>
      <c r="V38" s="129"/>
      <c r="W38" s="118"/>
      <c r="X38" s="118"/>
      <c r="Y38" s="118"/>
      <c r="Z38" s="118"/>
    </row>
    <row r="39" spans="1:26">
      <c r="A39" s="122"/>
      <c r="B39" s="118"/>
      <c r="C39" s="118"/>
      <c r="D39" s="118"/>
      <c r="E39" s="118"/>
      <c r="F39" s="118"/>
      <c r="G39" s="118"/>
      <c r="H39" s="118"/>
      <c r="I39" s="166" t="s">
        <v>241</v>
      </c>
      <c r="J39" s="167"/>
      <c r="K39" s="167"/>
      <c r="L39" s="167"/>
      <c r="M39" s="508" t="str">
        <f>M44</f>
        <v>R17</v>
      </c>
      <c r="N39" s="508"/>
      <c r="O39" s="175" t="s">
        <v>412</v>
      </c>
      <c r="P39" s="185"/>
      <c r="Q39" s="185"/>
      <c r="R39" s="185"/>
      <c r="S39" s="185"/>
      <c r="T39" s="118"/>
      <c r="U39" s="118"/>
      <c r="V39" s="118"/>
      <c r="W39" s="118"/>
      <c r="X39" s="118"/>
      <c r="Y39" s="118"/>
      <c r="Z39" s="118"/>
    </row>
    <row r="40" spans="1:26" ht="33" customHeight="1">
      <c r="A40" s="122"/>
      <c r="B40" s="458" t="s">
        <v>568</v>
      </c>
      <c r="C40" s="145"/>
      <c r="D40" s="145"/>
      <c r="E40" s="145"/>
      <c r="F40" s="145"/>
      <c r="G40" s="145"/>
      <c r="H40" s="146"/>
      <c r="I40" s="164" t="s">
        <v>235</v>
      </c>
      <c r="J40" s="164"/>
      <c r="K40" s="164"/>
      <c r="L40" s="165"/>
      <c r="M40" s="513" t="str">
        <f>M45</f>
        <v>∑ (H410*100 + H411 *10 + H412) (%)</v>
      </c>
      <c r="N40" s="513"/>
      <c r="O40" s="175" t="s">
        <v>380</v>
      </c>
      <c r="P40" s="185"/>
      <c r="Q40" s="185"/>
      <c r="R40" s="185"/>
      <c r="S40" s="185"/>
      <c r="T40" s="118"/>
      <c r="U40" s="118"/>
      <c r="V40" s="118"/>
      <c r="W40" s="118"/>
      <c r="X40" s="118"/>
      <c r="Y40" s="118"/>
      <c r="Z40" s="118"/>
    </row>
    <row r="41" spans="1:26">
      <c r="A41" s="122"/>
      <c r="B41" s="486" t="s">
        <v>242</v>
      </c>
      <c r="C41" s="487"/>
      <c r="D41" s="487"/>
      <c r="E41" s="487"/>
      <c r="F41" s="487"/>
      <c r="G41" s="487"/>
      <c r="H41" s="488"/>
      <c r="I41" s="181" t="str">
        <f>I46</f>
        <v>Leave on</v>
      </c>
      <c r="J41" s="182"/>
      <c r="K41" s="182"/>
      <c r="L41" s="183"/>
      <c r="M41" s="493" t="str">
        <f>IF(Y36&lt;=M46+0.045,"OK","NO")</f>
        <v>OK</v>
      </c>
      <c r="N41" s="493"/>
      <c r="O41" s="177" t="str">
        <f>IFERROR(IF((U36/H36)&gt;0.9445,"OK","NO"),"")</f>
        <v/>
      </c>
      <c r="P41" s="134"/>
      <c r="Q41" s="134"/>
      <c r="R41" s="134"/>
      <c r="S41" s="134"/>
      <c r="T41" s="118"/>
      <c r="U41" s="118"/>
      <c r="V41" s="118"/>
      <c r="W41" s="118"/>
      <c r="X41" s="118"/>
      <c r="Y41" s="118"/>
      <c r="Z41" s="118"/>
    </row>
    <row r="42" spans="1:26" ht="12.75" customHeight="1">
      <c r="A42" s="122"/>
      <c r="B42" s="486"/>
      <c r="C42" s="487"/>
      <c r="D42" s="487"/>
      <c r="E42" s="487"/>
      <c r="F42" s="487"/>
      <c r="G42" s="487"/>
      <c r="H42" s="488"/>
      <c r="I42" s="497"/>
      <c r="J42" s="497"/>
      <c r="K42" s="134"/>
      <c r="L42" s="134"/>
      <c r="M42" s="118"/>
      <c r="N42" s="118"/>
      <c r="O42" s="118"/>
      <c r="P42" s="118"/>
      <c r="Q42" s="118"/>
      <c r="R42" s="118"/>
      <c r="S42" s="118"/>
      <c r="T42" s="118"/>
      <c r="U42" s="118"/>
      <c r="V42" s="118"/>
      <c r="W42" s="118"/>
      <c r="X42" s="118"/>
      <c r="Y42" s="118"/>
      <c r="Z42" s="118"/>
    </row>
    <row r="43" spans="1:26" ht="12.75" customHeight="1">
      <c r="A43" s="122"/>
      <c r="B43" s="486" t="s">
        <v>243</v>
      </c>
      <c r="C43" s="487"/>
      <c r="D43" s="487"/>
      <c r="E43" s="487"/>
      <c r="F43" s="487"/>
      <c r="G43" s="487"/>
      <c r="H43" s="488"/>
      <c r="I43" s="497"/>
      <c r="J43" s="497"/>
      <c r="K43" s="134"/>
      <c r="L43" s="134"/>
      <c r="M43" s="118"/>
      <c r="N43" s="118"/>
      <c r="O43" s="118"/>
      <c r="P43" s="118"/>
      <c r="Q43" s="118"/>
      <c r="R43" s="118"/>
      <c r="S43" s="118"/>
      <c r="T43" s="118"/>
      <c r="U43" s="118"/>
      <c r="V43" s="118"/>
      <c r="W43" s="118"/>
      <c r="X43" s="118"/>
      <c r="Y43" s="118"/>
      <c r="Z43" s="118"/>
    </row>
    <row r="44" spans="1:26" ht="12.75" customHeight="1">
      <c r="A44" s="122"/>
      <c r="B44" s="486"/>
      <c r="C44" s="487"/>
      <c r="D44" s="487"/>
      <c r="E44" s="487"/>
      <c r="F44" s="487"/>
      <c r="G44" s="487"/>
      <c r="H44" s="488"/>
      <c r="I44" s="166" t="s">
        <v>239</v>
      </c>
      <c r="J44" s="167"/>
      <c r="K44" s="167"/>
      <c r="L44" s="167"/>
      <c r="M44" s="508" t="s">
        <v>411</v>
      </c>
      <c r="N44" s="508"/>
      <c r="O44" s="508" t="s">
        <v>412</v>
      </c>
      <c r="P44" s="508"/>
      <c r="Q44" s="508"/>
      <c r="R44" s="508"/>
      <c r="S44" s="508"/>
      <c r="T44" s="508"/>
      <c r="U44" s="508"/>
      <c r="V44" s="508"/>
      <c r="W44" s="118"/>
      <c r="X44" s="118"/>
      <c r="Y44" s="118"/>
      <c r="Z44" s="118"/>
    </row>
    <row r="45" spans="1:26" ht="136.19999999999999" customHeight="1">
      <c r="A45" s="122"/>
      <c r="B45" s="486"/>
      <c r="C45" s="487"/>
      <c r="D45" s="487"/>
      <c r="E45" s="487"/>
      <c r="F45" s="487"/>
      <c r="G45" s="487"/>
      <c r="H45" s="488"/>
      <c r="I45" s="163" t="s">
        <v>235</v>
      </c>
      <c r="J45" s="164"/>
      <c r="K45" s="164"/>
      <c r="L45" s="165"/>
      <c r="M45" s="509" t="s">
        <v>402</v>
      </c>
      <c r="N45" s="509"/>
      <c r="O45" s="510" t="s">
        <v>401</v>
      </c>
      <c r="P45" s="511"/>
      <c r="Q45" s="511"/>
      <c r="R45" s="511"/>
      <c r="S45" s="511"/>
      <c r="T45" s="511"/>
      <c r="U45" s="511"/>
      <c r="V45" s="512"/>
      <c r="W45" s="118"/>
      <c r="X45" s="118"/>
      <c r="Y45" s="118"/>
      <c r="Z45" s="118"/>
    </row>
    <row r="46" spans="1:26" ht="12.75" customHeight="1">
      <c r="A46" s="122"/>
      <c r="B46" s="505"/>
      <c r="C46" s="506"/>
      <c r="D46" s="506"/>
      <c r="E46" s="506"/>
      <c r="F46" s="506"/>
      <c r="G46" s="506"/>
      <c r="H46" s="507"/>
      <c r="I46" s="503" t="s">
        <v>387</v>
      </c>
      <c r="J46" s="503"/>
      <c r="K46" s="503"/>
      <c r="L46" s="503"/>
      <c r="M46" s="504">
        <v>2.5</v>
      </c>
      <c r="N46" s="504"/>
      <c r="O46" s="484"/>
      <c r="P46" s="484"/>
      <c r="Q46" s="484"/>
      <c r="R46" s="484"/>
      <c r="S46" s="484"/>
      <c r="T46" s="484"/>
      <c r="U46" s="484"/>
      <c r="V46" s="484"/>
      <c r="W46" s="118"/>
      <c r="X46" s="118"/>
      <c r="Y46" s="118"/>
      <c r="Z46" s="118"/>
    </row>
    <row r="47" spans="1:26" ht="27.75" customHeight="1">
      <c r="A47" s="122"/>
      <c r="B47" s="496"/>
      <c r="C47" s="496"/>
      <c r="D47" s="496"/>
      <c r="E47" s="496"/>
      <c r="F47" s="496"/>
      <c r="G47" s="496"/>
      <c r="H47" s="496"/>
      <c r="I47" s="497"/>
      <c r="J47" s="497"/>
      <c r="K47" s="134"/>
      <c r="L47" s="134"/>
      <c r="M47" s="118"/>
      <c r="N47" s="118"/>
      <c r="O47" s="134"/>
      <c r="P47" s="134"/>
      <c r="Q47" s="134"/>
      <c r="R47" s="134"/>
      <c r="S47" s="134"/>
      <c r="T47" s="134"/>
      <c r="U47" s="134"/>
      <c r="V47" s="118"/>
      <c r="W47" s="118"/>
      <c r="X47" s="118"/>
      <c r="Y47" s="118"/>
      <c r="Z47" s="118"/>
    </row>
    <row r="48" spans="1:26" ht="26.25" customHeight="1">
      <c r="A48" s="122"/>
      <c r="B48" s="498" t="s">
        <v>261</v>
      </c>
      <c r="C48" s="499"/>
      <c r="D48" s="499"/>
      <c r="E48" s="499"/>
      <c r="F48" s="499"/>
      <c r="G48" s="499"/>
      <c r="H48" s="500"/>
      <c r="I48" s="118"/>
      <c r="J48" s="118"/>
      <c r="K48" s="118"/>
      <c r="L48" s="142"/>
      <c r="M48" s="118"/>
      <c r="N48" s="118"/>
      <c r="O48" s="118"/>
      <c r="P48" s="118"/>
      <c r="Q48" s="118"/>
      <c r="R48" s="118"/>
      <c r="S48" s="118"/>
      <c r="T48" s="118"/>
      <c r="U48" s="118"/>
      <c r="V48" s="118"/>
      <c r="W48" s="118"/>
      <c r="X48" s="118"/>
      <c r="Y48" s="118"/>
      <c r="Z48" s="118"/>
    </row>
    <row r="49" spans="1:26">
      <c r="A49" s="122"/>
      <c r="B49" s="501" t="s">
        <v>244</v>
      </c>
      <c r="C49" s="502"/>
      <c r="D49" s="502"/>
      <c r="E49" s="140"/>
      <c r="F49" s="140"/>
      <c r="G49" s="140"/>
      <c r="H49" s="147"/>
      <c r="I49" s="497"/>
      <c r="J49" s="497"/>
      <c r="K49" s="134"/>
      <c r="L49" s="134"/>
      <c r="M49" s="118"/>
      <c r="N49" s="118"/>
      <c r="O49" s="134"/>
      <c r="P49" s="134"/>
      <c r="Q49" s="134"/>
      <c r="R49" s="134"/>
      <c r="S49" s="134"/>
      <c r="T49" s="134"/>
      <c r="U49" s="134"/>
      <c r="V49" s="118"/>
      <c r="W49" s="118"/>
      <c r="X49" s="118"/>
      <c r="Y49" s="118"/>
      <c r="Z49" s="118"/>
    </row>
    <row r="50" spans="1:26" ht="45" customHeight="1">
      <c r="A50" s="118"/>
      <c r="B50" s="478" t="s">
        <v>371</v>
      </c>
      <c r="C50" s="479"/>
      <c r="D50" s="479"/>
      <c r="E50" s="136"/>
      <c r="F50" s="136"/>
      <c r="G50" s="136"/>
      <c r="H50" s="148"/>
      <c r="I50" s="118"/>
      <c r="J50" s="118"/>
      <c r="K50" s="118"/>
      <c r="L50" s="142"/>
      <c r="M50" s="118"/>
      <c r="N50" s="118"/>
      <c r="O50" s="118"/>
      <c r="P50" s="118"/>
      <c r="Q50" s="118"/>
      <c r="R50" s="118"/>
      <c r="S50" s="118"/>
      <c r="T50" s="118"/>
      <c r="U50" s="118"/>
      <c r="V50" s="118"/>
      <c r="W50" s="118"/>
      <c r="X50" s="118"/>
      <c r="Y50" s="118"/>
      <c r="Z50" s="118"/>
    </row>
    <row r="51" spans="1:26" ht="12.75" customHeight="1">
      <c r="A51" s="118"/>
      <c r="B51" s="118"/>
      <c r="C51" s="118"/>
      <c r="D51" s="118"/>
      <c r="E51" s="118"/>
      <c r="F51" s="118"/>
      <c r="G51" s="118"/>
      <c r="H51" s="118"/>
      <c r="I51" s="497"/>
      <c r="J51" s="497"/>
      <c r="K51" s="134"/>
      <c r="L51" s="134"/>
      <c r="M51" s="118"/>
      <c r="N51" s="118"/>
      <c r="O51" s="134"/>
      <c r="P51" s="134"/>
      <c r="Q51" s="134"/>
      <c r="R51" s="134"/>
      <c r="S51" s="134"/>
      <c r="T51" s="134"/>
      <c r="U51" s="134"/>
      <c r="V51" s="118"/>
      <c r="W51" s="118"/>
      <c r="X51" s="118"/>
      <c r="Y51" s="118"/>
      <c r="Z51" s="118"/>
    </row>
    <row r="52" spans="1:26" ht="12.75" customHeight="1">
      <c r="A52" s="118"/>
      <c r="B52" s="116"/>
      <c r="C52" s="116"/>
      <c r="D52" s="471"/>
      <c r="E52" s="471"/>
      <c r="F52" s="471"/>
      <c r="G52" s="471"/>
      <c r="H52" s="471"/>
      <c r="I52" s="118"/>
      <c r="J52" s="118"/>
      <c r="K52" s="118"/>
      <c r="L52" s="142"/>
      <c r="M52" s="118"/>
      <c r="N52" s="118"/>
      <c r="O52" s="118"/>
      <c r="P52" s="118"/>
      <c r="Q52" s="118"/>
      <c r="R52" s="118"/>
      <c r="S52" s="118"/>
      <c r="T52" s="118"/>
      <c r="U52" s="118"/>
      <c r="V52" s="118"/>
      <c r="W52" s="118"/>
      <c r="X52" s="118"/>
      <c r="Y52" s="118"/>
      <c r="Z52" s="118"/>
    </row>
    <row r="53" spans="1:26">
      <c r="A53" s="118"/>
      <c r="B53" s="471"/>
      <c r="C53" s="471"/>
      <c r="D53" s="471"/>
      <c r="E53" s="471"/>
      <c r="F53" s="471"/>
      <c r="G53" s="471"/>
      <c r="H53" s="471"/>
      <c r="I53" s="497"/>
      <c r="J53" s="497"/>
      <c r="K53" s="134"/>
      <c r="L53" s="134"/>
      <c r="M53" s="134"/>
      <c r="N53" s="134"/>
      <c r="O53" s="134"/>
      <c r="P53" s="134"/>
      <c r="Q53" s="134"/>
      <c r="R53" s="134"/>
      <c r="S53" s="134"/>
      <c r="T53" s="134"/>
      <c r="U53" s="118"/>
      <c r="V53" s="118"/>
      <c r="W53" s="118"/>
      <c r="X53" s="118"/>
      <c r="Y53" s="118"/>
      <c r="Z53" s="118"/>
    </row>
    <row r="54" spans="1:26">
      <c r="A54" s="118"/>
      <c r="B54" s="471"/>
      <c r="C54" s="471"/>
      <c r="D54" s="471"/>
      <c r="E54" s="471"/>
      <c r="F54" s="471"/>
      <c r="G54" s="471"/>
      <c r="H54" s="471"/>
      <c r="I54" s="497"/>
      <c r="J54" s="497"/>
      <c r="K54" s="134"/>
      <c r="L54" s="134"/>
      <c r="M54" s="134"/>
      <c r="N54" s="134"/>
      <c r="O54" s="134"/>
      <c r="P54" s="134"/>
      <c r="Q54" s="134"/>
      <c r="R54" s="134"/>
      <c r="S54" s="134"/>
      <c r="T54" s="134"/>
      <c r="U54" s="118"/>
      <c r="V54" s="118"/>
      <c r="W54" s="118"/>
      <c r="X54" s="118"/>
      <c r="Y54" s="118"/>
      <c r="Z54" s="118"/>
    </row>
    <row r="55" spans="1:26" ht="12.75" customHeight="1">
      <c r="A55" s="118"/>
      <c r="B55" s="122"/>
      <c r="C55" s="122"/>
      <c r="D55" s="118"/>
      <c r="E55" s="118"/>
      <c r="F55" s="118"/>
      <c r="G55" s="118"/>
      <c r="H55" s="118"/>
      <c r="I55" s="497"/>
      <c r="J55" s="497"/>
      <c r="K55" s="134"/>
      <c r="L55" s="134"/>
      <c r="M55" s="134"/>
      <c r="N55" s="134"/>
      <c r="O55" s="134"/>
      <c r="P55" s="134"/>
      <c r="Q55" s="134"/>
      <c r="R55" s="134"/>
      <c r="S55" s="134"/>
      <c r="T55" s="134"/>
      <c r="U55" s="118"/>
      <c r="V55" s="118"/>
      <c r="W55" s="118"/>
      <c r="X55" s="118"/>
      <c r="Y55" s="118"/>
      <c r="Z55" s="118"/>
    </row>
    <row r="56" spans="1:26">
      <c r="A56" s="118"/>
      <c r="B56" s="118"/>
      <c r="C56" s="118"/>
      <c r="D56" s="118"/>
      <c r="E56" s="118"/>
      <c r="F56" s="118"/>
      <c r="G56" s="118"/>
      <c r="H56" s="118"/>
      <c r="I56" s="497"/>
      <c r="J56" s="497"/>
      <c r="K56" s="134"/>
      <c r="L56" s="134"/>
      <c r="M56" s="134"/>
      <c r="N56" s="134"/>
      <c r="O56" s="118"/>
      <c r="P56" s="118"/>
      <c r="Q56" s="118"/>
      <c r="R56" s="118"/>
      <c r="S56" s="118"/>
      <c r="T56" s="134"/>
      <c r="U56" s="118"/>
      <c r="V56" s="118"/>
      <c r="W56" s="118"/>
      <c r="X56" s="118"/>
      <c r="Y56" s="118"/>
      <c r="Z56" s="118"/>
    </row>
    <row r="57" spans="1:26">
      <c r="A57" s="118"/>
      <c r="B57" s="118"/>
      <c r="C57" s="118"/>
      <c r="D57" s="118"/>
      <c r="E57" s="118"/>
      <c r="F57" s="118"/>
      <c r="G57" s="118"/>
      <c r="H57" s="118"/>
      <c r="I57" s="118"/>
      <c r="J57" s="118"/>
      <c r="K57" s="118"/>
      <c r="L57" s="142"/>
      <c r="M57" s="118"/>
      <c r="N57" s="118"/>
      <c r="O57" s="118"/>
      <c r="P57" s="118"/>
      <c r="Q57" s="118"/>
      <c r="R57" s="118"/>
      <c r="S57" s="118"/>
      <c r="T57" s="118"/>
      <c r="U57" s="118"/>
      <c r="V57" s="118"/>
      <c r="W57" s="118"/>
      <c r="X57" s="118"/>
      <c r="Y57" s="118"/>
      <c r="Z57" s="118"/>
    </row>
    <row r="58" spans="1:26">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row>
  </sheetData>
  <mergeCells count="27">
    <mergeCell ref="I42:J42"/>
    <mergeCell ref="A1:I1"/>
    <mergeCell ref="E3:F3"/>
    <mergeCell ref="M39:N39"/>
    <mergeCell ref="M40:N40"/>
    <mergeCell ref="M41:N41"/>
    <mergeCell ref="B41:H42"/>
    <mergeCell ref="I46:L46"/>
    <mergeCell ref="M46:N46"/>
    <mergeCell ref="O46:V46"/>
    <mergeCell ref="B43:H46"/>
    <mergeCell ref="I55:J55"/>
    <mergeCell ref="I43:J43"/>
    <mergeCell ref="M44:N44"/>
    <mergeCell ref="O44:V44"/>
    <mergeCell ref="M45:N45"/>
    <mergeCell ref="O45:V45"/>
    <mergeCell ref="I56:J56"/>
    <mergeCell ref="B47:H47"/>
    <mergeCell ref="I47:J47"/>
    <mergeCell ref="B48:H48"/>
    <mergeCell ref="I49:J49"/>
    <mergeCell ref="I51:J51"/>
    <mergeCell ref="I53:J53"/>
    <mergeCell ref="I54:J54"/>
    <mergeCell ref="B49:D49"/>
    <mergeCell ref="B50:D50"/>
  </mergeCells>
  <conditionalFormatting sqref="M41">
    <cfRule type="containsText" dxfId="11" priority="5" stopIfTrue="1" operator="containsText" text="OK">
      <formula>NOT(ISERROR(SEARCH("OK",M41)))</formula>
    </cfRule>
    <cfRule type="notContainsText" dxfId="10" priority="6" stopIfTrue="1" operator="notContains" text="OK">
      <formula>ISERROR(SEARCH("OK",M41))</formula>
    </cfRule>
  </conditionalFormatting>
  <conditionalFormatting sqref="O41:S41">
    <cfRule type="containsText" dxfId="9" priority="3" stopIfTrue="1" operator="containsText" text="OK">
      <formula>NOT(ISERROR(SEARCH("OK",O41)))</formula>
    </cfRule>
    <cfRule type="notContainsText" dxfId="8" priority="4" stopIfTrue="1" operator="notContains" text="OK">
      <formula>ISERROR(SEARCH("OK",O41))</formula>
    </cfRule>
  </conditionalFormatting>
  <conditionalFormatting sqref="B6:B35">
    <cfRule type="beginsWith" dxfId="7" priority="1" operator="beginsWith" text="See text box">
      <formula>LEFT(B6,LEN("See text box"))="See text box"</formula>
    </cfRule>
    <cfRule type="containsText" dxfId="6" priority="2" operator="containsText" text="Invalid DID no">
      <formula>NOT(ISERROR(SEARCH("Invalid DID no",B6)))</formula>
    </cfRule>
  </conditionalFormatting>
  <pageMargins left="0.75" right="0.75" top="1" bottom="1" header="0" footer="0"/>
  <pageSetup paperSize="9" orientation="landscape" r:id="rId1"/>
  <headerFooter alignWithMargins="0">
    <oddHeader>&amp;C&amp;A</oddHeader>
    <oddFooter>&amp;CPage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P58"/>
  <sheetViews>
    <sheetView topLeftCell="H1" zoomScale="80" zoomScaleNormal="80" workbookViewId="0">
      <selection activeCell="U40" sqref="U40"/>
    </sheetView>
  </sheetViews>
  <sheetFormatPr defaultColWidth="9.109375" defaultRowHeight="13.2"/>
  <cols>
    <col min="1" max="1" width="8.6640625" customWidth="1"/>
    <col min="2" max="3" width="38.109375" customWidth="1"/>
    <col min="4" max="4" width="34.44140625" customWidth="1"/>
    <col min="5" max="5" width="12.33203125" hidden="1" customWidth="1"/>
    <col min="6" max="6" width="16.44140625" hidden="1" customWidth="1"/>
    <col min="7" max="7" width="4" hidden="1" customWidth="1"/>
    <col min="8" max="8" width="11.6640625" customWidth="1"/>
    <col min="9" max="9" width="19.109375" customWidth="1"/>
    <col min="10" max="11" width="21.5546875" customWidth="1"/>
    <col min="12" max="12" width="13.5546875" customWidth="1"/>
    <col min="13" max="13" width="17.44140625" customWidth="1"/>
    <col min="14" max="14" width="13.6640625" customWidth="1"/>
    <col min="15" max="15" width="16.5546875" customWidth="1"/>
    <col min="16" max="16" width="10.109375" hidden="1" customWidth="1"/>
    <col min="17" max="17" width="13" hidden="1" customWidth="1"/>
    <col min="18" max="18" width="17.44140625" hidden="1" customWidth="1"/>
    <col min="19" max="19" width="9.33203125" hidden="1" customWidth="1"/>
    <col min="20" max="20" width="13.5546875" customWidth="1"/>
    <col min="21" max="21" width="15.33203125" customWidth="1"/>
    <col min="22" max="22" width="20.44140625" customWidth="1"/>
    <col min="23" max="23" width="17.6640625" bestFit="1" customWidth="1"/>
    <col min="24" max="24" width="20.88671875" customWidth="1"/>
    <col min="25" max="25" width="20" customWidth="1"/>
  </cols>
  <sheetData>
    <row r="1" spans="1:68" ht="27.75" customHeight="1">
      <c r="A1" s="481" t="s">
        <v>567</v>
      </c>
      <c r="B1" s="481"/>
      <c r="C1" s="481"/>
      <c r="D1" s="481"/>
      <c r="E1" s="481"/>
      <c r="F1" s="481"/>
      <c r="G1" s="481"/>
      <c r="H1" s="481"/>
      <c r="I1" s="481"/>
      <c r="J1" s="129"/>
      <c r="K1" s="129"/>
      <c r="L1" s="129"/>
      <c r="M1" s="129"/>
      <c r="N1" s="129"/>
      <c r="O1" s="129"/>
      <c r="P1" s="129"/>
      <c r="Q1" s="129"/>
      <c r="R1" s="129"/>
      <c r="S1" s="129"/>
      <c r="T1" s="129"/>
      <c r="U1" s="129"/>
      <c r="V1" s="129"/>
      <c r="W1" s="129"/>
      <c r="X1" s="129"/>
      <c r="Y1" s="129"/>
      <c r="Z1" s="118"/>
    </row>
    <row r="2" spans="1:68">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18"/>
    </row>
    <row r="3" spans="1:68">
      <c r="A3" s="129"/>
      <c r="B3" s="130" t="s">
        <v>237</v>
      </c>
      <c r="C3" s="130"/>
      <c r="D3" s="131" t="str">
        <f>IF(Formula!B1=0,"",Formula!B1)</f>
        <v/>
      </c>
      <c r="E3" s="485"/>
      <c r="F3" s="485"/>
      <c r="G3" s="118"/>
      <c r="H3" s="122"/>
      <c r="I3" s="129"/>
      <c r="J3" s="129"/>
      <c r="K3" s="129"/>
      <c r="L3" s="129"/>
      <c r="M3" s="129"/>
      <c r="N3" s="118"/>
      <c r="O3" s="129"/>
      <c r="P3" s="129"/>
      <c r="Q3" s="129"/>
      <c r="R3" s="129"/>
      <c r="S3" s="129"/>
      <c r="T3" s="129"/>
      <c r="U3" s="129"/>
      <c r="V3" s="129"/>
      <c r="W3" s="129"/>
      <c r="X3" s="129"/>
      <c r="Y3" s="129"/>
      <c r="Z3" s="118"/>
    </row>
    <row r="4" spans="1:68">
      <c r="A4" s="129"/>
      <c r="B4" s="132" t="s">
        <v>234</v>
      </c>
      <c r="C4" s="132"/>
      <c r="D4" s="131" t="str">
        <f>IF(Formula!B2=0,"",Formula!B2)</f>
        <v/>
      </c>
      <c r="E4" s="129"/>
      <c r="F4" s="129"/>
      <c r="G4" s="129"/>
      <c r="H4" s="129"/>
      <c r="I4" s="129"/>
      <c r="J4" s="129"/>
      <c r="K4" s="129"/>
      <c r="L4" s="129"/>
      <c r="M4" s="129"/>
      <c r="N4" s="129"/>
      <c r="O4" s="129"/>
      <c r="P4" s="129"/>
      <c r="Q4" s="129"/>
      <c r="R4" s="129"/>
      <c r="S4" s="129"/>
      <c r="T4" s="129"/>
      <c r="U4" s="129"/>
      <c r="V4" s="129"/>
      <c r="W4" s="129"/>
      <c r="X4" s="129"/>
      <c r="Y4" s="129"/>
      <c r="Z4" s="118"/>
    </row>
    <row r="5" spans="1:68" ht="26.4">
      <c r="A5" s="118" t="s">
        <v>233</v>
      </c>
      <c r="B5" s="122" t="s">
        <v>238</v>
      </c>
      <c r="C5" s="122" t="s">
        <v>256</v>
      </c>
      <c r="D5" s="122" t="s">
        <v>260</v>
      </c>
      <c r="E5" s="122" t="s">
        <v>236</v>
      </c>
      <c r="F5" s="122" t="s">
        <v>11</v>
      </c>
      <c r="G5" s="118" t="s">
        <v>1</v>
      </c>
      <c r="H5" s="133" t="s">
        <v>240</v>
      </c>
      <c r="I5" s="155" t="s">
        <v>569</v>
      </c>
      <c r="J5" s="134" t="s">
        <v>373</v>
      </c>
      <c r="K5" s="155" t="s">
        <v>407</v>
      </c>
      <c r="L5" s="155" t="s">
        <v>376</v>
      </c>
      <c r="M5" s="134" t="s">
        <v>374</v>
      </c>
      <c r="N5" s="134" t="s">
        <v>375</v>
      </c>
      <c r="O5" s="134" t="s">
        <v>377</v>
      </c>
      <c r="P5" s="134" t="s">
        <v>388</v>
      </c>
      <c r="Q5" s="134" t="s">
        <v>389</v>
      </c>
      <c r="R5" s="134" t="s">
        <v>390</v>
      </c>
      <c r="S5" s="134" t="s">
        <v>391</v>
      </c>
      <c r="T5" s="155" t="s">
        <v>413</v>
      </c>
      <c r="U5" s="134" t="s">
        <v>378</v>
      </c>
      <c r="V5" s="155" t="s">
        <v>393</v>
      </c>
      <c r="W5" s="155" t="s">
        <v>394</v>
      </c>
      <c r="X5" s="155" t="s">
        <v>403</v>
      </c>
      <c r="Y5" s="133" t="s">
        <v>404</v>
      </c>
      <c r="Z5" s="118"/>
    </row>
    <row r="6" spans="1:68">
      <c r="A6" s="124" t="str">
        <f>IF(Formula!K6=0,"",Formula!K6)</f>
        <v/>
      </c>
      <c r="B6" s="125" t="str">
        <f>IF(D6="","",IF(A6="",NonDID,IFERROR(VLOOKUP(A6,'DID-list 2016'!$A$5:$K$350,2,0),Invalid)))</f>
        <v/>
      </c>
      <c r="C6" s="125" t="str">
        <f>IF(Formula!C6="","",Formula!C6)</f>
        <v/>
      </c>
      <c r="D6" s="125" t="str">
        <f>IF(Formula!E6=0,"",Formula!E6)</f>
        <v/>
      </c>
      <c r="E6" s="123" t="str">
        <f>IFERROR(VLOOKUP($A6,'DID-list 2016'!$A$6:$K$349,8,0),"")</f>
        <v/>
      </c>
      <c r="F6" s="123" t="str">
        <f>IFERROR(VLOOKUP($A6,'DID-list 2016'!$A$6:$K$349,5,0),"")</f>
        <v/>
      </c>
      <c r="G6" s="123" t="str">
        <f>IFERROR(VLOOKUP($A6,'DID-list 2016'!$A$6:$K$349,9,0),"")</f>
        <v/>
      </c>
      <c r="H6" s="126" t="str">
        <f>IF(Formula!D6*(Formula!F6/100)=0,"",Formula!D6*(Formula!F6/100))</f>
        <v/>
      </c>
      <c r="I6" s="126" t="str">
        <f>IFERROR(IF(VLOOKUP($A6,'DID-list 2016'!$A$6:$K$349,10,0)="R","OK","NO"),"")</f>
        <v/>
      </c>
      <c r="J6" s="127" t="str">
        <f>IFERROR(IF(VLOOKUP($A6,'DID-list 2016'!$A$6:$K$349,10,0)="I","OK","NO"),"")</f>
        <v/>
      </c>
      <c r="K6" s="472" t="str">
        <f>IF(Formula!S6="","",Formula!S6)</f>
        <v/>
      </c>
      <c r="L6" s="472" t="str">
        <f>IF(Formula!T6="","",Formula!T6)</f>
        <v/>
      </c>
      <c r="M6" s="128" t="str">
        <f>IF(Formula!U6="","",Formula!U6)</f>
        <v/>
      </c>
      <c r="N6" s="124" t="str">
        <f>IF(Formula!V6="","",Formula!V6)</f>
        <v/>
      </c>
      <c r="O6" s="124" t="str">
        <f>IF(Formula!W6="","",Formula!W6)</f>
        <v/>
      </c>
      <c r="P6" s="128" t="str">
        <f>IF(I6="OK","OK","Not OK")</f>
        <v>Not OK</v>
      </c>
      <c r="Q6" s="128" t="str">
        <f ca="1">IF(AND(CELL("type",K6)="v",CELL("type",M6)="v",K6&gt;0.1,M6&lt;4),"OK",
IF(AND(CELL("type",K6)="v",CELL("type",N6)="v",K6&gt;0.1,N6&lt;500),"OK",
IF(AND(CELL("type",K6)="v",CELL("type",L6)="v",K6&lt;0.1,L6&gt;10),"Not OK",
IF(AND(CELL("type",L6)="v",CELL("type",M6)="v",L6&gt;10,M6&lt;4),"OK",
IF(AND(CELL("type",L6)="v",CELL("type",N6)="v",L6&gt;10,N6&lt;500),"OK",
"Not OK")))))</f>
        <v>Not OK</v>
      </c>
      <c r="R6" s="128" t="str">
        <f ca="1">IF(AND(AND(ISNUMBER(K6),K6&gt;0.1),J6="OK"),"OK",
IF(AND(CELL("type",K6)="v",CELL("type",L6)="v",K6&lt;0.1,L6&gt;10),"Not OK",
IF(AND(AND(ISNUMBER(L6),L6&gt;10),J6="OK"),"OK","Not OK")))</f>
        <v>Not OK</v>
      </c>
      <c r="S6" s="128" t="str">
        <f ca="1">IF(AND(CELL("type",K6)="v",CELL("type",O6)="v",K6&gt;0.1,O6&gt;700),"OK",
IF(AND(CELL("type",K6)="v",CELL("type",L6)="v",K6&lt;0.1,L6&gt;10),"Not OK",
IF(AND(CELL("type",L6)="v",CELL("type",O6)="v",L6&gt;10,O6&gt;700),"OK",
"Not OK")))</f>
        <v>Not OK</v>
      </c>
      <c r="T6" s="128" t="str">
        <f t="shared" ref="T6:T35" si="0">IF(AND(A6="",B6=""),"",IF(OR(P6="OK",Q6="OK",R6="OK",S6="OK"),"OK","Not OK"))</f>
        <v/>
      </c>
      <c r="U6" s="184" t="str">
        <f t="shared" ref="U6:U35" si="1">IF(AND(A6="",B6=""),"",IF(T6="OK",H6,"Not OK"))</f>
        <v/>
      </c>
      <c r="V6" s="124" t="str">
        <f>IFERROR(Formula!N6*'Degradability &amp; Toxicity 2016'!H6,"")</f>
        <v/>
      </c>
      <c r="W6" s="124" t="str">
        <f>IFERROR(Formula!O6*'Degradability &amp; Toxicity 2016'!H6,"")</f>
        <v/>
      </c>
      <c r="X6" s="124" t="str">
        <f>IFERROR(Formula!P6*'Degradability &amp; Toxicity 2016'!H6,"")</f>
        <v/>
      </c>
      <c r="Y6" s="124" t="str">
        <f>IF(100*IF(V6="",0,V6)+10*IF(W6="",0,W6)+IF(X6="",0,X6)=0,"",(100*IF(V6="",0,V6)+10*IF(W6="",0,W6)+IF(X6="",0,X6)))</f>
        <v/>
      </c>
      <c r="Z6" s="118"/>
    </row>
    <row r="7" spans="1:68">
      <c r="A7" s="124" t="str">
        <f>IF(Formula!K7=0,"",Formula!K7)</f>
        <v/>
      </c>
      <c r="B7" s="125" t="str">
        <f>IF(D7="","",IF(A7="",NonDID,IFERROR(VLOOKUP(A7,'DID-list 2016'!$A$5:$K$350,2,0),Invalid)))</f>
        <v/>
      </c>
      <c r="C7" s="125" t="str">
        <f>IF(Formula!C7="","",Formula!C7)</f>
        <v/>
      </c>
      <c r="D7" s="125" t="str">
        <f>IF(Formula!E7=0,"",Formula!E7)</f>
        <v/>
      </c>
      <c r="E7" s="123" t="str">
        <f>IFERROR(VLOOKUP($A7,'DID-list 2016'!$A$6:$K$349,8,0),"")</f>
        <v/>
      </c>
      <c r="F7" s="123" t="str">
        <f>IFERROR(VLOOKUP($A7,'DID-list 2016'!$A$6:$K$349,5,0),"")</f>
        <v/>
      </c>
      <c r="G7" s="123" t="str">
        <f>IFERROR(VLOOKUP($A7,'DID-list 2016'!$A$6:$K$349,9,0),"")</f>
        <v/>
      </c>
      <c r="H7" s="126" t="str">
        <f>IF(Formula!D7*(Formula!F7/100)=0,"",Formula!D7*(Formula!F7/100))</f>
        <v/>
      </c>
      <c r="I7" s="126" t="str">
        <f>IFERROR(IF(VLOOKUP($A7,'DID-list 2016'!$A$6:$K$349,10,0)="R","OK","NO"),"")</f>
        <v/>
      </c>
      <c r="J7" s="127" t="str">
        <f>IFERROR(IF(VLOOKUP($A7,'DID-list 2016'!$A$6:$K$349,10,0)="I","OK","NO"),"")</f>
        <v/>
      </c>
      <c r="K7" s="472" t="str">
        <f>IF(Formula!S7="","",Formula!S7)</f>
        <v/>
      </c>
      <c r="L7" s="472" t="str">
        <f>IF(Formula!T7="","",Formula!T7)</f>
        <v/>
      </c>
      <c r="M7" s="128" t="str">
        <f>IF(Formula!U7="","",Formula!U7)</f>
        <v/>
      </c>
      <c r="N7" s="124" t="str">
        <f>IF(Formula!V7="","",Formula!V7)</f>
        <v/>
      </c>
      <c r="O7" s="124" t="str">
        <f>IF(Formula!W7="","",Formula!W7)</f>
        <v/>
      </c>
      <c r="P7" s="128" t="str">
        <f t="shared" ref="P7:P35" si="2">IF(I7="OK","OK","Not OK")</f>
        <v>Not OK</v>
      </c>
      <c r="Q7" s="128" t="str">
        <f t="shared" ref="Q7:Q35" ca="1" si="3">IF(AND(CELL("type",K7)="v",CELL("type",M7)="v",K7&gt;0.1,M7&lt;4),"OK",
IF(AND(CELL("type",K7)="v",CELL("type",N7)="v",K7&gt;0.1,N7&lt;500),"OK",
IF(AND(CELL("type",K7)="v",CELL("type",L7)="v",K7&lt;0.1,L7&gt;10),"Not OK",
IF(AND(CELL("type",L7)="v",CELL("type",M7)="v",L7&gt;10,M7&lt;4),"OK",
IF(AND(CELL("type",L7)="v",CELL("type",N7)="v",L7&gt;10,N7&lt;500),"OK",
"Not OK")))))</f>
        <v>Not OK</v>
      </c>
      <c r="R7" s="128" t="str">
        <f t="shared" ref="R7:R35" ca="1" si="4">IF(AND(AND(ISNUMBER(K7),K7&gt;0.1),J7="OK"),"OK",
IF(AND(CELL("type",K7)="v",CELL("type",L7)="v",K7&lt;0.1,L7&gt;10),"Not OK",
IF(AND(AND(ISNUMBER(L7),L7&gt;10),J7="OK"),"OK","Not OK")))</f>
        <v>Not OK</v>
      </c>
      <c r="S7" s="128" t="str">
        <f t="shared" ref="S7:S35" ca="1" si="5">IF(AND(CELL("type",K7)="v",CELL("type",O7)="v",K7&gt;0.1,O7&gt;700),"OK",
IF(AND(CELL("type",K7)="v",CELL("type",L7)="v",K7&lt;0.1,L7&gt;10),"Not OK",
IF(AND(CELL("type",L7)="v",CELL("type",O7)="v",L7&gt;10,O7&gt;700),"OK",
"Not OK")))</f>
        <v>Not OK</v>
      </c>
      <c r="T7" s="128" t="str">
        <f t="shared" si="0"/>
        <v/>
      </c>
      <c r="U7" s="184" t="str">
        <f t="shared" si="1"/>
        <v/>
      </c>
      <c r="V7" s="124" t="str">
        <f>IFERROR(Formula!N7*'Degradability &amp; Toxicity 2016'!H7,"")</f>
        <v/>
      </c>
      <c r="W7" s="124" t="str">
        <f>IFERROR(Formula!O7*'Degradability &amp; Toxicity 2016'!H7,"")</f>
        <v/>
      </c>
      <c r="X7" s="124" t="str">
        <f>IFERROR(Formula!P7*'Degradability &amp; Toxicity 2016'!H7,"")</f>
        <v/>
      </c>
      <c r="Y7" s="124" t="str">
        <f t="shared" ref="Y7:Y35" si="6">IF(100*IF(V7="",0,V7)+10*IF(W7="",0,W7)+IF(X7="",0,X7)=0,"",(100*IF(V7="",0,V7)+10*IF(W7="",0,W7)+IF(X7="",0,X7)))</f>
        <v/>
      </c>
      <c r="Z7" s="118"/>
    </row>
    <row r="8" spans="1:68" s="362" customFormat="1">
      <c r="A8" s="124" t="str">
        <f>IF(Formula!K8=0,"",Formula!K8)</f>
        <v/>
      </c>
      <c r="B8" s="125" t="str">
        <f>IF(D8="","",IF(A8="",NonDID,IFERROR(VLOOKUP(A8,'DID-list 2016'!$A$5:$K$350,2,0),Invalid)))</f>
        <v/>
      </c>
      <c r="C8" s="125" t="str">
        <f>IF(Formula!C8="","",Formula!C8)</f>
        <v/>
      </c>
      <c r="D8" s="125" t="str">
        <f>IF(Formula!E8=0,"",Formula!E8)</f>
        <v/>
      </c>
      <c r="E8" s="123" t="str">
        <f>IFERROR(VLOOKUP($A8,'DID-list 2016'!$A$6:$K$349,8,0),"")</f>
        <v/>
      </c>
      <c r="F8" s="123" t="str">
        <f>IFERROR(VLOOKUP($A8,'DID-list 2016'!$A$6:$K$349,5,0),"")</f>
        <v/>
      </c>
      <c r="G8" s="123" t="str">
        <f>IFERROR(VLOOKUP($A8,'DID-list 2016'!$A$6:$K$349,9,0),"")</f>
        <v/>
      </c>
      <c r="H8" s="126" t="str">
        <f>IF(Formula!D8*(Formula!F8/100)=0,"",Formula!D8*(Formula!F8/100))</f>
        <v/>
      </c>
      <c r="I8" s="126" t="str">
        <f>IFERROR(IF(VLOOKUP($A8,'DID-list 2016'!$A$6:$K$349,10,0)="R","OK","NO"),"")</f>
        <v/>
      </c>
      <c r="J8" s="127" t="str">
        <f>IFERROR(IF(VLOOKUP($A8,'DID-list 2016'!$A$6:$K$349,10,0)="I","OK","NO"),"")</f>
        <v/>
      </c>
      <c r="K8" s="472" t="str">
        <f>IF(Formula!S8="","",Formula!S8)</f>
        <v/>
      </c>
      <c r="L8" s="472" t="str">
        <f>IF(Formula!T8="","",Formula!T8)</f>
        <v/>
      </c>
      <c r="M8" s="128" t="str">
        <f>IF(Formula!U8="","",Formula!U8)</f>
        <v/>
      </c>
      <c r="N8" s="124" t="str">
        <f>IF(Formula!V8="","",Formula!V8)</f>
        <v/>
      </c>
      <c r="O8" s="124" t="str">
        <f>IF(Formula!W8="","",Formula!W8)</f>
        <v/>
      </c>
      <c r="P8" s="128" t="str">
        <f t="shared" ref="P8:P10" si="7">IF(I8="OK","OK","Not OK")</f>
        <v>Not OK</v>
      </c>
      <c r="Q8" s="128" t="str">
        <f t="shared" ca="1" si="3"/>
        <v>Not OK</v>
      </c>
      <c r="R8" s="128" t="str">
        <f t="shared" ca="1" si="4"/>
        <v>Not OK</v>
      </c>
      <c r="S8" s="128" t="str">
        <f t="shared" ca="1" si="5"/>
        <v>Not OK</v>
      </c>
      <c r="T8" s="128" t="str">
        <f t="shared" si="0"/>
        <v/>
      </c>
      <c r="U8" s="184" t="str">
        <f t="shared" si="1"/>
        <v/>
      </c>
      <c r="V8" s="124" t="str">
        <f>IFERROR(Formula!N8*'Degradability &amp; Toxicity 2016'!H8,"")</f>
        <v/>
      </c>
      <c r="W8" s="124" t="str">
        <f>IFERROR(Formula!O8*'Degradability &amp; Toxicity 2016'!H8,"")</f>
        <v/>
      </c>
      <c r="X8" s="124" t="str">
        <f>IFERROR(Formula!P8*'Degradability &amp; Toxicity 2016'!H8,"")</f>
        <v/>
      </c>
      <c r="Y8" s="124" t="str">
        <f t="shared" ref="Y8:Y10" si="8">IF(100*IF(V8="",0,V8)+10*IF(W8="",0,W8)+IF(X8="",0,X8)=0,"",(100*IF(V8="",0,V8)+10*IF(W8="",0,W8)+IF(X8="",0,X8)))</f>
        <v/>
      </c>
      <c r="Z8" s="11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row>
    <row r="9" spans="1:68">
      <c r="A9" s="124" t="str">
        <f>IF(Formula!K9=0,"",Formula!K9)</f>
        <v/>
      </c>
      <c r="B9" s="125" t="str">
        <f>IF(D9="","",IF(A9="",NonDID,IFERROR(VLOOKUP(A9,'DID-list 2016'!$A$5:$K$350,2,0),Invalid)))</f>
        <v/>
      </c>
      <c r="C9" s="125" t="str">
        <f>IF(Formula!C9="","",Formula!C9)</f>
        <v/>
      </c>
      <c r="D9" s="125" t="str">
        <f>IF(Formula!E9=0,"",Formula!E9)</f>
        <v/>
      </c>
      <c r="E9" s="123" t="str">
        <f>IFERROR(VLOOKUP($A9,'DID-list 2016'!$A$6:$K$349,8,0),"")</f>
        <v/>
      </c>
      <c r="F9" s="123" t="str">
        <f>IFERROR(VLOOKUP($A9,'DID-list 2016'!$A$6:$K$349,5,0),"")</f>
        <v/>
      </c>
      <c r="G9" s="123" t="str">
        <f>IFERROR(VLOOKUP($A9,'DID-list 2016'!$A$6:$K$349,9,0),"")</f>
        <v/>
      </c>
      <c r="H9" s="126" t="str">
        <f>IF(Formula!D9*(Formula!F9/100)=0,"",Formula!D9*(Formula!F9/100))</f>
        <v/>
      </c>
      <c r="I9" s="126" t="str">
        <f>IFERROR(IF(VLOOKUP($A9,'DID-list 2016'!$A$6:$K$349,10,0)="R","OK","NO"),"")</f>
        <v/>
      </c>
      <c r="J9" s="127" t="str">
        <f>IFERROR(IF(VLOOKUP($A9,'DID-list 2016'!$A$6:$K$349,10,0)="I","OK","NO"),"")</f>
        <v/>
      </c>
      <c r="K9" s="472" t="str">
        <f>IF(Formula!S9="","",Formula!S9)</f>
        <v/>
      </c>
      <c r="L9" s="472" t="str">
        <f>IF(Formula!T9="","",Formula!T9)</f>
        <v/>
      </c>
      <c r="M9" s="128" t="str">
        <f>IF(Formula!U9="","",Formula!U9)</f>
        <v/>
      </c>
      <c r="N9" s="124" t="str">
        <f>IF(Formula!V9="","",Formula!V9)</f>
        <v/>
      </c>
      <c r="O9" s="124" t="str">
        <f>IF(Formula!W9="","",Formula!W9)</f>
        <v/>
      </c>
      <c r="P9" s="128" t="str">
        <f t="shared" si="7"/>
        <v>Not OK</v>
      </c>
      <c r="Q9" s="128" t="str">
        <f t="shared" ca="1" si="3"/>
        <v>Not OK</v>
      </c>
      <c r="R9" s="128" t="str">
        <f t="shared" ca="1" si="4"/>
        <v>Not OK</v>
      </c>
      <c r="S9" s="128" t="str">
        <f t="shared" ca="1" si="5"/>
        <v>Not OK</v>
      </c>
      <c r="T9" s="128" t="str">
        <f t="shared" si="0"/>
        <v/>
      </c>
      <c r="U9" s="184" t="str">
        <f t="shared" si="1"/>
        <v/>
      </c>
      <c r="V9" s="124" t="str">
        <f>IFERROR(Formula!N9*'Degradability &amp; Toxicity 2016'!H9,"")</f>
        <v/>
      </c>
      <c r="W9" s="124" t="str">
        <f>IFERROR(Formula!O9*'Degradability &amp; Toxicity 2016'!H9,"")</f>
        <v/>
      </c>
      <c r="X9" s="124" t="str">
        <f>IFERROR(Formula!P9*'Degradability &amp; Toxicity 2016'!H9,"")</f>
        <v/>
      </c>
      <c r="Y9" s="124" t="str">
        <f t="shared" si="8"/>
        <v/>
      </c>
      <c r="Z9" s="118"/>
    </row>
    <row r="10" spans="1:68" s="363" customFormat="1">
      <c r="A10" s="124" t="str">
        <f>IF(Formula!K10=0,"",Formula!K10)</f>
        <v/>
      </c>
      <c r="B10" s="125" t="str">
        <f>IF(D10="","",IF(A10="",NonDID,IFERROR(VLOOKUP(A10,'DID-list 2016'!$A$5:$K$350,2,0),Invalid)))</f>
        <v/>
      </c>
      <c r="C10" s="125" t="str">
        <f>IF(Formula!C10="","",Formula!C10)</f>
        <v/>
      </c>
      <c r="D10" s="125" t="str">
        <f>IF(Formula!E10=0,"",Formula!E10)</f>
        <v/>
      </c>
      <c r="E10" s="123" t="str">
        <f>IFERROR(VLOOKUP($A10,'DID-list 2016'!$A$6:$K$349,8,0),"")</f>
        <v/>
      </c>
      <c r="F10" s="123" t="str">
        <f>IFERROR(VLOOKUP($A10,'DID-list 2016'!$A$6:$K$349,5,0),"")</f>
        <v/>
      </c>
      <c r="G10" s="123" t="str">
        <f>IFERROR(VLOOKUP($A10,'DID-list 2016'!$A$6:$K$349,9,0),"")</f>
        <v/>
      </c>
      <c r="H10" s="126" t="str">
        <f>IF(Formula!D10*(Formula!F10/100)=0,"",Formula!D10*(Formula!F10/100))</f>
        <v/>
      </c>
      <c r="I10" s="126" t="str">
        <f>IFERROR(IF(VLOOKUP($A10,'DID-list 2016'!$A$6:$K$349,10,0)="R","OK","NO"),"")</f>
        <v/>
      </c>
      <c r="J10" s="127" t="str">
        <f>IFERROR(IF(VLOOKUP($A10,'DID-list 2016'!$A$6:$K$349,10,0)="I","OK","NO"),"")</f>
        <v/>
      </c>
      <c r="K10" s="472" t="str">
        <f>IF(Formula!S10="","",Formula!S10)</f>
        <v/>
      </c>
      <c r="L10" s="472" t="str">
        <f>IF(Formula!T10="","",Formula!T10)</f>
        <v/>
      </c>
      <c r="M10" s="128" t="str">
        <f>IF(Formula!U10="","",Formula!U10)</f>
        <v/>
      </c>
      <c r="N10" s="124" t="str">
        <f>IF(Formula!V10="","",Formula!V10)</f>
        <v/>
      </c>
      <c r="O10" s="124" t="str">
        <f>IF(Formula!W10="","",Formula!W10)</f>
        <v/>
      </c>
      <c r="P10" s="128" t="str">
        <f t="shared" si="7"/>
        <v>Not OK</v>
      </c>
      <c r="Q10" s="128" t="str">
        <f t="shared" ca="1" si="3"/>
        <v>Not OK</v>
      </c>
      <c r="R10" s="128" t="str">
        <f t="shared" ca="1" si="4"/>
        <v>Not OK</v>
      </c>
      <c r="S10" s="128" t="str">
        <f t="shared" ca="1" si="5"/>
        <v>Not OK</v>
      </c>
      <c r="T10" s="128" t="str">
        <f t="shared" si="0"/>
        <v/>
      </c>
      <c r="U10" s="184" t="str">
        <f t="shared" si="1"/>
        <v/>
      </c>
      <c r="V10" s="124" t="str">
        <f>IFERROR(Formula!N10*'Degradability &amp; Toxicity 2016'!H10,"")</f>
        <v/>
      </c>
      <c r="W10" s="124" t="str">
        <f>IFERROR(Formula!O10*'Degradability &amp; Toxicity 2016'!H10,"")</f>
        <v/>
      </c>
      <c r="X10" s="124" t="str">
        <f>IFERROR(Formula!P10*'Degradability &amp; Toxicity 2016'!H10,"")</f>
        <v/>
      </c>
      <c r="Y10" s="124" t="str">
        <f t="shared" si="8"/>
        <v/>
      </c>
      <c r="Z10" s="118"/>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row>
    <row r="11" spans="1:68">
      <c r="A11" s="124" t="str">
        <f>IF(Formula!K11=0,"",Formula!K11)</f>
        <v/>
      </c>
      <c r="B11" s="125" t="str">
        <f>IF(D11="","",IF(A11="",NonDID,IFERROR(VLOOKUP(A11,'DID-list 2016'!$A$5:$K$350,2,0),Invalid)))</f>
        <v/>
      </c>
      <c r="C11" s="125" t="str">
        <f>IF(Formula!C11="","",Formula!C11)</f>
        <v/>
      </c>
      <c r="D11" s="125" t="str">
        <f>IF(Formula!E11=0,"",Formula!E11)</f>
        <v/>
      </c>
      <c r="E11" s="123" t="str">
        <f>IFERROR(VLOOKUP($A11,'DID-list 2016'!$A$6:$K$349,8,0),"")</f>
        <v/>
      </c>
      <c r="F11" s="123" t="str">
        <f>IFERROR(VLOOKUP($A11,'DID-list 2016'!$A$6:$K$349,5,0),"")</f>
        <v/>
      </c>
      <c r="G11" s="123" t="str">
        <f>IFERROR(VLOOKUP($A11,'DID-list 2016'!$A$6:$K$349,9,0),"")</f>
        <v/>
      </c>
      <c r="H11" s="126" t="str">
        <f>IF(Formula!D11*(Formula!F11/100)=0,"",Formula!D11*(Formula!F11/100))</f>
        <v/>
      </c>
      <c r="I11" s="126" t="str">
        <f>IFERROR(IF(VLOOKUP($A11,'DID-list 2016'!$A$6:$K$349,10,0)="R","OK","NO"),"")</f>
        <v/>
      </c>
      <c r="J11" s="127" t="str">
        <f>IFERROR(IF(VLOOKUP($A11,'DID-list 2016'!$A$6:$K$349,10,0)="I","OK","NO"),"")</f>
        <v/>
      </c>
      <c r="K11" s="472" t="str">
        <f>IF(Formula!S11="","",Formula!S11)</f>
        <v/>
      </c>
      <c r="L11" s="472" t="str">
        <f>IF(Formula!T11="","",Formula!T11)</f>
        <v/>
      </c>
      <c r="M11" s="128" t="str">
        <f>IF(Formula!U11="","",Formula!U11)</f>
        <v/>
      </c>
      <c r="N11" s="124" t="str">
        <f>IF(Formula!V11="","",Formula!V11)</f>
        <v/>
      </c>
      <c r="O11" s="124" t="str">
        <f>IF(Formula!W11="","",Formula!W11)</f>
        <v/>
      </c>
      <c r="P11" s="128" t="str">
        <f t="shared" si="2"/>
        <v>Not OK</v>
      </c>
      <c r="Q11" s="128" t="str">
        <f t="shared" ca="1" si="3"/>
        <v>Not OK</v>
      </c>
      <c r="R11" s="128" t="str">
        <f t="shared" ca="1" si="4"/>
        <v>Not OK</v>
      </c>
      <c r="S11" s="128" t="str">
        <f t="shared" ca="1" si="5"/>
        <v>Not OK</v>
      </c>
      <c r="T11" s="128" t="str">
        <f t="shared" si="0"/>
        <v/>
      </c>
      <c r="U11" s="184" t="str">
        <f t="shared" si="1"/>
        <v/>
      </c>
      <c r="V11" s="124" t="str">
        <f>IFERROR(Formula!N11*'Degradability &amp; Toxicity 2016'!H11,"")</f>
        <v/>
      </c>
      <c r="W11" s="124" t="str">
        <f>IFERROR(Formula!O11*'Degradability &amp; Toxicity 2016'!H11,"")</f>
        <v/>
      </c>
      <c r="X11" s="124" t="str">
        <f>IFERROR(Formula!P11*'Degradability &amp; Toxicity 2016'!H11,"")</f>
        <v/>
      </c>
      <c r="Y11" s="124" t="str">
        <f t="shared" si="6"/>
        <v/>
      </c>
      <c r="Z11" s="118"/>
    </row>
    <row r="12" spans="1:68">
      <c r="A12" s="124" t="str">
        <f>IF(Formula!K12=0,"",Formula!K12)</f>
        <v/>
      </c>
      <c r="B12" s="125" t="str">
        <f>IF(D12="","",IF(A12="",NonDID,IFERROR(VLOOKUP(A12,'DID-list 2016'!$A$5:$K$350,2,0),Invalid)))</f>
        <v/>
      </c>
      <c r="C12" s="125" t="str">
        <f>IF(Formula!C12="","",Formula!C12)</f>
        <v/>
      </c>
      <c r="D12" s="125" t="str">
        <f>IF(Formula!E12=0,"",Formula!E12)</f>
        <v/>
      </c>
      <c r="E12" s="123" t="str">
        <f>IFERROR(VLOOKUP($A12,'DID-list 2016'!$A$6:$K$349,8,0),"")</f>
        <v/>
      </c>
      <c r="F12" s="123" t="str">
        <f>IFERROR(VLOOKUP($A12,'DID-list 2016'!$A$6:$K$349,5,0),"")</f>
        <v/>
      </c>
      <c r="G12" s="123" t="str">
        <f>IFERROR(VLOOKUP($A12,'DID-list 2016'!$A$6:$K$349,9,0),"")</f>
        <v/>
      </c>
      <c r="H12" s="126" t="str">
        <f>IF(Formula!D12*(Formula!F12/100)=0,"",Formula!D12*(Formula!F12/100))</f>
        <v/>
      </c>
      <c r="I12" s="126" t="str">
        <f>IFERROR(IF(VLOOKUP($A12,'DID-list 2016'!$A$6:$K$349,10,0)="R","OK","NO"),"")</f>
        <v/>
      </c>
      <c r="J12" s="127" t="str">
        <f>IFERROR(IF(VLOOKUP($A12,'DID-list 2016'!$A$6:$K$349,10,0)="I","OK","NO"),"")</f>
        <v/>
      </c>
      <c r="K12" s="472" t="str">
        <f>IF(Formula!S12="","",Formula!S12)</f>
        <v/>
      </c>
      <c r="L12" s="472" t="str">
        <f>IF(Formula!T12="","",Formula!T12)</f>
        <v/>
      </c>
      <c r="M12" s="128" t="str">
        <f>IF(Formula!U12="","",Formula!U12)</f>
        <v/>
      </c>
      <c r="N12" s="124" t="str">
        <f>IF(Formula!V12="","",Formula!V12)</f>
        <v/>
      </c>
      <c r="O12" s="124" t="str">
        <f>IF(Formula!W12="","",Formula!W12)</f>
        <v/>
      </c>
      <c r="P12" s="128" t="str">
        <f t="shared" si="2"/>
        <v>Not OK</v>
      </c>
      <c r="Q12" s="128" t="str">
        <f t="shared" ca="1" si="3"/>
        <v>Not OK</v>
      </c>
      <c r="R12" s="128" t="str">
        <f t="shared" ca="1" si="4"/>
        <v>Not OK</v>
      </c>
      <c r="S12" s="128" t="str">
        <f t="shared" ca="1" si="5"/>
        <v>Not OK</v>
      </c>
      <c r="T12" s="128" t="str">
        <f t="shared" si="0"/>
        <v/>
      </c>
      <c r="U12" s="184" t="str">
        <f t="shared" si="1"/>
        <v/>
      </c>
      <c r="V12" s="124" t="str">
        <f>IFERROR(Formula!N12*'Degradability &amp; Toxicity 2016'!H12,"")</f>
        <v/>
      </c>
      <c r="W12" s="124" t="str">
        <f>IFERROR(Formula!O12*'Degradability &amp; Toxicity 2016'!H12,"")</f>
        <v/>
      </c>
      <c r="X12" s="124" t="str">
        <f>IFERROR(Formula!P12*'Degradability &amp; Toxicity 2016'!H12,"")</f>
        <v/>
      </c>
      <c r="Y12" s="124" t="str">
        <f t="shared" si="6"/>
        <v/>
      </c>
      <c r="Z12" s="118"/>
    </row>
    <row r="13" spans="1:68">
      <c r="A13" s="124" t="str">
        <f>IF(Formula!K13=0,"",Formula!K13)</f>
        <v/>
      </c>
      <c r="B13" s="125" t="str">
        <f>IF(D13="","",IF(A13="",NonDID,IFERROR(VLOOKUP(A13,'DID-list 2016'!$A$5:$K$350,2,0),Invalid)))</f>
        <v/>
      </c>
      <c r="C13" s="125" t="str">
        <f>IF(Formula!C13="","",Formula!C13)</f>
        <v/>
      </c>
      <c r="D13" s="125" t="str">
        <f>IF(Formula!E13=0,"",Formula!E13)</f>
        <v/>
      </c>
      <c r="E13" s="123" t="str">
        <f>IFERROR(VLOOKUP($A13,'DID-list 2016'!$A$6:$K$349,8,0),"")</f>
        <v/>
      </c>
      <c r="F13" s="123" t="str">
        <f>IFERROR(VLOOKUP($A13,'DID-list 2016'!$A$6:$K$349,5,0),"")</f>
        <v/>
      </c>
      <c r="G13" s="123" t="str">
        <f>IFERROR(VLOOKUP($A13,'DID-list 2016'!$A$6:$K$349,9,0),"")</f>
        <v/>
      </c>
      <c r="H13" s="126" t="str">
        <f>IF(Formula!D13*(Formula!F13/100)=0,"",Formula!D13*(Formula!F13/100))</f>
        <v/>
      </c>
      <c r="I13" s="126" t="str">
        <f>IFERROR(IF(VLOOKUP($A13,'DID-list 2016'!$A$6:$K$349,10,0)="R","OK","NO"),"")</f>
        <v/>
      </c>
      <c r="J13" s="127" t="str">
        <f>IFERROR(IF(VLOOKUP($A13,'DID-list 2016'!$A$6:$K$349,10,0)="I","OK","NO"),"")</f>
        <v/>
      </c>
      <c r="K13" s="472" t="str">
        <f>IF(Formula!S13="","",Formula!S13)</f>
        <v/>
      </c>
      <c r="L13" s="472" t="str">
        <f>IF(Formula!T13="","",Formula!T13)</f>
        <v/>
      </c>
      <c r="M13" s="128" t="str">
        <f>IF(Formula!U13="","",Formula!U13)</f>
        <v/>
      </c>
      <c r="N13" s="124" t="str">
        <f>IF(Formula!V13="","",Formula!V13)</f>
        <v/>
      </c>
      <c r="O13" s="124" t="str">
        <f>IF(Formula!W13="","",Formula!W13)</f>
        <v/>
      </c>
      <c r="P13" s="128" t="str">
        <f t="shared" si="2"/>
        <v>Not OK</v>
      </c>
      <c r="Q13" s="128" t="str">
        <f t="shared" ca="1" si="3"/>
        <v>Not OK</v>
      </c>
      <c r="R13" s="128" t="str">
        <f t="shared" ca="1" si="4"/>
        <v>Not OK</v>
      </c>
      <c r="S13" s="128" t="str">
        <f t="shared" ca="1" si="5"/>
        <v>Not OK</v>
      </c>
      <c r="T13" s="128" t="str">
        <f t="shared" si="0"/>
        <v/>
      </c>
      <c r="U13" s="184" t="str">
        <f t="shared" si="1"/>
        <v/>
      </c>
      <c r="V13" s="124" t="str">
        <f>IFERROR(Formula!N13*'Degradability &amp; Toxicity 2016'!H13,"")</f>
        <v/>
      </c>
      <c r="W13" s="124" t="str">
        <f>IFERROR(Formula!O13*'Degradability &amp; Toxicity 2016'!H13,"")</f>
        <v/>
      </c>
      <c r="X13" s="124" t="str">
        <f>IFERROR(Formula!P13*'Degradability &amp; Toxicity 2016'!H13,"")</f>
        <v/>
      </c>
      <c r="Y13" s="124" t="str">
        <f t="shared" si="6"/>
        <v/>
      </c>
      <c r="Z13" s="118"/>
    </row>
    <row r="14" spans="1:68">
      <c r="A14" s="124" t="str">
        <f>IF(Formula!K14=0,"",Formula!K14)</f>
        <v/>
      </c>
      <c r="B14" s="125" t="str">
        <f>IF(D14="","",IF(A14="",NonDID,IFERROR(VLOOKUP(A14,'DID-list 2016'!$A$5:$K$350,2,0),Invalid)))</f>
        <v/>
      </c>
      <c r="C14" s="125" t="str">
        <f>IF(Formula!C14="","",Formula!C14)</f>
        <v/>
      </c>
      <c r="D14" s="125" t="str">
        <f>IF(Formula!E14=0,"",Formula!E14)</f>
        <v/>
      </c>
      <c r="E14" s="123" t="str">
        <f>IFERROR(VLOOKUP($A14,'DID-list 2016'!$A$6:$K$349,8,0),"")</f>
        <v/>
      </c>
      <c r="F14" s="123" t="str">
        <f>IFERROR(VLOOKUP($A14,'DID-list 2016'!$A$6:$K$349,5,0),"")</f>
        <v/>
      </c>
      <c r="G14" s="123" t="str">
        <f>IFERROR(VLOOKUP($A14,'DID-list 2016'!$A$6:$K$349,9,0),"")</f>
        <v/>
      </c>
      <c r="H14" s="126" t="str">
        <f>IF(Formula!D14*(Formula!F14/100)=0,"",Formula!D14*(Formula!F14/100))</f>
        <v/>
      </c>
      <c r="I14" s="126" t="str">
        <f>IFERROR(IF(VLOOKUP($A14,'DID-list 2016'!$A$6:$K$349,10,0)="R","OK","NO"),"")</f>
        <v/>
      </c>
      <c r="J14" s="127" t="str">
        <f>IFERROR(IF(VLOOKUP($A14,'DID-list 2016'!$A$6:$K$349,10,0)="I","OK","NO"),"")</f>
        <v/>
      </c>
      <c r="K14" s="472" t="str">
        <f>IF(Formula!S14="","",Formula!S14)</f>
        <v/>
      </c>
      <c r="L14" s="472" t="str">
        <f>IF(Formula!T14="","",Formula!T14)</f>
        <v/>
      </c>
      <c r="M14" s="128" t="str">
        <f>IF(Formula!U14="","",Formula!U14)</f>
        <v/>
      </c>
      <c r="N14" s="124" t="str">
        <f>IF(Formula!V14="","",Formula!V14)</f>
        <v/>
      </c>
      <c r="O14" s="124" t="str">
        <f>IF(Formula!W14="","",Formula!W14)</f>
        <v/>
      </c>
      <c r="P14" s="128" t="str">
        <f t="shared" si="2"/>
        <v>Not OK</v>
      </c>
      <c r="Q14" s="128" t="str">
        <f t="shared" ca="1" si="3"/>
        <v>Not OK</v>
      </c>
      <c r="R14" s="128" t="str">
        <f t="shared" ca="1" si="4"/>
        <v>Not OK</v>
      </c>
      <c r="S14" s="128" t="str">
        <f t="shared" ca="1" si="5"/>
        <v>Not OK</v>
      </c>
      <c r="T14" s="128" t="str">
        <f t="shared" si="0"/>
        <v/>
      </c>
      <c r="U14" s="184" t="str">
        <f t="shared" si="1"/>
        <v/>
      </c>
      <c r="V14" s="124" t="str">
        <f>IFERROR(Formula!N14*'Degradability &amp; Toxicity 2016'!H14,"")</f>
        <v/>
      </c>
      <c r="W14" s="124" t="str">
        <f>IFERROR(Formula!O14*'Degradability &amp; Toxicity 2016'!H14,"")</f>
        <v/>
      </c>
      <c r="X14" s="124" t="str">
        <f>IFERROR(Formula!P14*'Degradability &amp; Toxicity 2016'!H14,"")</f>
        <v/>
      </c>
      <c r="Y14" s="124" t="str">
        <f t="shared" si="6"/>
        <v/>
      </c>
      <c r="Z14" s="118"/>
    </row>
    <row r="15" spans="1:68" ht="12" customHeight="1">
      <c r="A15" s="124" t="str">
        <f>IF(Formula!K15=0,"",Formula!K15)</f>
        <v/>
      </c>
      <c r="B15" s="125" t="str">
        <f>IF(D15="","",IF(A15="",NonDID,IFERROR(VLOOKUP(A15,'DID-list 2016'!$A$5:$K$350,2,0),Invalid)))</f>
        <v/>
      </c>
      <c r="C15" s="125" t="str">
        <f>IF(Formula!C15="","",Formula!C15)</f>
        <v/>
      </c>
      <c r="D15" s="125" t="str">
        <f>IF(Formula!E15=0,"",Formula!E15)</f>
        <v/>
      </c>
      <c r="E15" s="123" t="str">
        <f>IFERROR(VLOOKUP($A15,'DID-list 2016'!$A$6:$K$349,8,0),"")</f>
        <v/>
      </c>
      <c r="F15" s="123" t="str">
        <f>IFERROR(VLOOKUP($A15,'DID-list 2016'!$A$6:$K$349,5,0),"")</f>
        <v/>
      </c>
      <c r="G15" s="123" t="str">
        <f>IFERROR(VLOOKUP($A15,'DID-list 2016'!$A$6:$K$349,9,0),"")</f>
        <v/>
      </c>
      <c r="H15" s="126" t="str">
        <f>IF(Formula!D15*(Formula!F15/100)=0,"",Formula!D15*(Formula!F15/100))</f>
        <v/>
      </c>
      <c r="I15" s="126" t="str">
        <f>IFERROR(IF(VLOOKUP($A15,'DID-list 2016'!$A$6:$K$349,10,0)="R","OK","NO"),"")</f>
        <v/>
      </c>
      <c r="J15" s="127" t="str">
        <f>IFERROR(IF(VLOOKUP($A15,'DID-list 2016'!$A$6:$K$349,10,0)="I","OK","NO"),"")</f>
        <v/>
      </c>
      <c r="K15" s="472" t="str">
        <f>IF(Formula!S15="","",Formula!S15)</f>
        <v/>
      </c>
      <c r="L15" s="472" t="str">
        <f>IF(Formula!T15="","",Formula!T15)</f>
        <v/>
      </c>
      <c r="M15" s="128" t="str">
        <f>IF(Formula!U15="","",Formula!U15)</f>
        <v/>
      </c>
      <c r="N15" s="124" t="str">
        <f>IF(Formula!V15="","",Formula!V15)</f>
        <v/>
      </c>
      <c r="O15" s="124" t="str">
        <f>IF(Formula!W15="","",Formula!W15)</f>
        <v/>
      </c>
      <c r="P15" s="128" t="str">
        <f t="shared" si="2"/>
        <v>Not OK</v>
      </c>
      <c r="Q15" s="128" t="str">
        <f t="shared" ca="1" si="3"/>
        <v>Not OK</v>
      </c>
      <c r="R15" s="128" t="str">
        <f t="shared" ca="1" si="4"/>
        <v>Not OK</v>
      </c>
      <c r="S15" s="128" t="str">
        <f t="shared" ca="1" si="5"/>
        <v>Not OK</v>
      </c>
      <c r="T15" s="128" t="str">
        <f t="shared" si="0"/>
        <v/>
      </c>
      <c r="U15" s="184" t="str">
        <f t="shared" si="1"/>
        <v/>
      </c>
      <c r="V15" s="124" t="str">
        <f>IFERROR(Formula!N15*'Degradability &amp; Toxicity 2016'!H15,"")</f>
        <v/>
      </c>
      <c r="W15" s="124" t="str">
        <f>IFERROR(Formula!O15*'Degradability &amp; Toxicity 2016'!H15,"")</f>
        <v/>
      </c>
      <c r="X15" s="124" t="str">
        <f>IFERROR(Formula!P15*'Degradability &amp; Toxicity 2016'!H15,"")</f>
        <v/>
      </c>
      <c r="Y15" s="124" t="str">
        <f t="shared" si="6"/>
        <v/>
      </c>
      <c r="Z15" s="118"/>
    </row>
    <row r="16" spans="1:68">
      <c r="A16" s="124" t="str">
        <f>IF(Formula!K16=0,"",Formula!K16)</f>
        <v/>
      </c>
      <c r="B16" s="125" t="str">
        <f>IF(D16="","",IF(A16="",NonDID,IFERROR(VLOOKUP(A16,'DID-list 2016'!$A$5:$K$350,2,0),Invalid)))</f>
        <v/>
      </c>
      <c r="C16" s="125" t="str">
        <f>IF(Formula!C16="","",Formula!C16)</f>
        <v/>
      </c>
      <c r="D16" s="125" t="str">
        <f>IF(Formula!E16=0,"",Formula!E16)</f>
        <v/>
      </c>
      <c r="E16" s="123" t="str">
        <f>IFERROR(VLOOKUP($A16,'DID-list 2016'!$A$6:$K$349,8,0),"")</f>
        <v/>
      </c>
      <c r="F16" s="123" t="str">
        <f>IFERROR(VLOOKUP($A16,'DID-list 2016'!$A$6:$K$349,5,0),"")</f>
        <v/>
      </c>
      <c r="G16" s="123" t="str">
        <f>IFERROR(VLOOKUP($A16,'DID-list 2016'!$A$6:$K$349,9,0),"")</f>
        <v/>
      </c>
      <c r="H16" s="126" t="str">
        <f>IF(Formula!D16*(Formula!F16/100)=0,"",Formula!D16*(Formula!F16/100))</f>
        <v/>
      </c>
      <c r="I16" s="126" t="str">
        <f>IFERROR(IF(VLOOKUP($A16,'DID-list 2016'!$A$6:$K$349,10,0)="R","OK","NO"),"")</f>
        <v/>
      </c>
      <c r="J16" s="127" t="str">
        <f>IFERROR(IF(VLOOKUP($A16,'DID-list 2016'!$A$6:$K$349,10,0)="I","OK","NO"),"")</f>
        <v/>
      </c>
      <c r="K16" s="472" t="str">
        <f>IF(Formula!S16="","",Formula!S16)</f>
        <v/>
      </c>
      <c r="L16" s="472" t="str">
        <f>IF(Formula!T16="","",Formula!T16)</f>
        <v/>
      </c>
      <c r="M16" s="128" t="str">
        <f>IF(Formula!U16="","",Formula!U16)</f>
        <v/>
      </c>
      <c r="N16" s="124" t="str">
        <f>IF(Formula!V16="","",Formula!V16)</f>
        <v/>
      </c>
      <c r="O16" s="124" t="str">
        <f>IF(Formula!W16="","",Formula!W16)</f>
        <v/>
      </c>
      <c r="P16" s="128" t="str">
        <f t="shared" si="2"/>
        <v>Not OK</v>
      </c>
      <c r="Q16" s="128" t="str">
        <f t="shared" ca="1" si="3"/>
        <v>Not OK</v>
      </c>
      <c r="R16" s="128" t="str">
        <f t="shared" ca="1" si="4"/>
        <v>Not OK</v>
      </c>
      <c r="S16" s="128" t="str">
        <f t="shared" ca="1" si="5"/>
        <v>Not OK</v>
      </c>
      <c r="T16" s="128" t="str">
        <f>IF(AND(A16="",B16=""),"",IF(OR(P16="OK",Q16="OK",R16="OK",S16="OK"),"OK","Not OK"))</f>
        <v/>
      </c>
      <c r="U16" s="184" t="str">
        <f>IF(AND(A16="",B16=""),"",IF(T16="OK",H16,"Not OK"))</f>
        <v/>
      </c>
      <c r="V16" s="124" t="str">
        <f>IFERROR(Formula!N16*'Degradability &amp; Toxicity 2016'!H16,"")</f>
        <v/>
      </c>
      <c r="W16" s="124" t="str">
        <f>IFERROR(Formula!O16*'Degradability &amp; Toxicity 2016'!H16,"")</f>
        <v/>
      </c>
      <c r="X16" s="124" t="str">
        <f>IFERROR(Formula!P16*'Degradability &amp; Toxicity 2016'!H16,"")</f>
        <v/>
      </c>
      <c r="Y16" s="124" t="str">
        <f t="shared" si="6"/>
        <v/>
      </c>
      <c r="Z16" s="118"/>
    </row>
    <row r="17" spans="1:26">
      <c r="A17" s="124" t="str">
        <f>IF(Formula!K17=0,"",Formula!K17)</f>
        <v/>
      </c>
      <c r="B17" s="125" t="str">
        <f>IF(D17="","",IF(A17="",NonDID,IFERROR(VLOOKUP(A17,'DID-list 2016'!$A$5:$K$350,2,0),Invalid)))</f>
        <v/>
      </c>
      <c r="C17" s="125" t="str">
        <f>IF(Formula!C17="","",Formula!C17)</f>
        <v/>
      </c>
      <c r="D17" s="125" t="str">
        <f>IF(Formula!E17=0,"",Formula!E17)</f>
        <v/>
      </c>
      <c r="E17" s="123" t="str">
        <f>IFERROR(VLOOKUP($A17,'DID-list 2016'!$A$6:$K$349,8,0),"")</f>
        <v/>
      </c>
      <c r="F17" s="123" t="str">
        <f>IFERROR(VLOOKUP($A17,'DID-list 2016'!$A$6:$K$349,5,0),"")</f>
        <v/>
      </c>
      <c r="G17" s="123" t="str">
        <f>IFERROR(VLOOKUP($A17,'DID-list 2016'!$A$6:$K$349,9,0),"")</f>
        <v/>
      </c>
      <c r="H17" s="126" t="str">
        <f>IF(Formula!D17*(Formula!F17/100)=0,"",Formula!D17*(Formula!F17/100))</f>
        <v/>
      </c>
      <c r="I17" s="126" t="str">
        <f>IFERROR(IF(VLOOKUP($A17,'DID-list 2016'!$A$6:$K$349,10,0)="R","OK","NO"),"")</f>
        <v/>
      </c>
      <c r="J17" s="127" t="str">
        <f>IFERROR(IF(VLOOKUP($A17,'DID-list 2016'!$A$6:$K$349,10,0)="I","OK","NO"),"")</f>
        <v/>
      </c>
      <c r="K17" s="472" t="str">
        <f>IF(Formula!S17="","",Formula!S17)</f>
        <v/>
      </c>
      <c r="L17" s="472" t="str">
        <f>IF(Formula!T17="","",Formula!T17)</f>
        <v/>
      </c>
      <c r="M17" s="128" t="str">
        <f>IF(Formula!U17="","",Formula!U17)</f>
        <v/>
      </c>
      <c r="N17" s="124" t="str">
        <f>IF(Formula!V17="","",Formula!V17)</f>
        <v/>
      </c>
      <c r="O17" s="124" t="str">
        <f>IF(Formula!W17="","",Formula!W17)</f>
        <v/>
      </c>
      <c r="P17" s="128" t="str">
        <f t="shared" si="2"/>
        <v>Not OK</v>
      </c>
      <c r="Q17" s="128" t="str">
        <f t="shared" ca="1" si="3"/>
        <v>Not OK</v>
      </c>
      <c r="R17" s="128" t="str">
        <f t="shared" ca="1" si="4"/>
        <v>Not OK</v>
      </c>
      <c r="S17" s="128" t="str">
        <f t="shared" ca="1" si="5"/>
        <v>Not OK</v>
      </c>
      <c r="T17" s="128" t="str">
        <f t="shared" si="0"/>
        <v/>
      </c>
      <c r="U17" s="184" t="str">
        <f t="shared" si="1"/>
        <v/>
      </c>
      <c r="V17" s="124" t="str">
        <f>IFERROR(Formula!N17*'Degradability &amp; Toxicity 2016'!H17,"")</f>
        <v/>
      </c>
      <c r="W17" s="124" t="str">
        <f>IFERROR(Formula!O17*'Degradability &amp; Toxicity 2016'!H17,"")</f>
        <v/>
      </c>
      <c r="X17" s="124" t="str">
        <f>IFERROR(Formula!P17*'Degradability &amp; Toxicity 2016'!H17,"")</f>
        <v/>
      </c>
      <c r="Y17" s="124" t="str">
        <f t="shared" si="6"/>
        <v/>
      </c>
      <c r="Z17" s="118"/>
    </row>
    <row r="18" spans="1:26">
      <c r="A18" s="124" t="str">
        <f>IF(Formula!K18=0,"",Formula!K18)</f>
        <v/>
      </c>
      <c r="B18" s="125" t="str">
        <f>IF(D18="","",IF(A18="",NonDID,IFERROR(VLOOKUP(A18,'DID-list 2016'!$A$5:$K$350,2,0),Invalid)))</f>
        <v/>
      </c>
      <c r="C18" s="125" t="str">
        <f>IF(Formula!C18="","",Formula!C18)</f>
        <v/>
      </c>
      <c r="D18" s="125" t="str">
        <f>IF(Formula!E18=0,"",Formula!E18)</f>
        <v/>
      </c>
      <c r="E18" s="123" t="str">
        <f>IFERROR(VLOOKUP($A18,'DID-list 2016'!$A$6:$K$349,8,0),"")</f>
        <v/>
      </c>
      <c r="F18" s="123" t="str">
        <f>IFERROR(VLOOKUP($A18,'DID-list 2016'!$A$6:$K$349,5,0),"")</f>
        <v/>
      </c>
      <c r="G18" s="123" t="str">
        <f>IFERROR(VLOOKUP($A18,'DID-list 2016'!$A$6:$K$349,9,0),"")</f>
        <v/>
      </c>
      <c r="H18" s="126" t="str">
        <f>IF(Formula!D18*(Formula!F18/100)=0,"",Formula!D18*(Formula!F18/100))</f>
        <v/>
      </c>
      <c r="I18" s="126" t="str">
        <f>IFERROR(IF(VLOOKUP($A18,'DID-list 2016'!$A$6:$K$349,10,0)="R","OK","NO"),"")</f>
        <v/>
      </c>
      <c r="J18" s="127" t="str">
        <f>IFERROR(IF(VLOOKUP($A18,'DID-list 2016'!$A$6:$K$349,10,0)="I","OK","NO"),"")</f>
        <v/>
      </c>
      <c r="K18" s="472" t="str">
        <f>IF(Formula!S18="","",Formula!S18)</f>
        <v/>
      </c>
      <c r="L18" s="472" t="str">
        <f>IF(Formula!T18="","",Formula!T18)</f>
        <v/>
      </c>
      <c r="M18" s="128" t="str">
        <f>IF(Formula!U18="","",Formula!U18)</f>
        <v/>
      </c>
      <c r="N18" s="124" t="str">
        <f>IF(Formula!V18="","",Formula!V18)</f>
        <v/>
      </c>
      <c r="O18" s="124" t="str">
        <f>IF(Formula!W18="","",Formula!W18)</f>
        <v/>
      </c>
      <c r="P18" s="128" t="str">
        <f t="shared" si="2"/>
        <v>Not OK</v>
      </c>
      <c r="Q18" s="128" t="str">
        <f t="shared" ca="1" si="3"/>
        <v>Not OK</v>
      </c>
      <c r="R18" s="128" t="str">
        <f t="shared" ca="1" si="4"/>
        <v>Not OK</v>
      </c>
      <c r="S18" s="128" t="str">
        <f t="shared" ca="1" si="5"/>
        <v>Not OK</v>
      </c>
      <c r="T18" s="128" t="str">
        <f t="shared" si="0"/>
        <v/>
      </c>
      <c r="U18" s="184" t="str">
        <f t="shared" si="1"/>
        <v/>
      </c>
      <c r="V18" s="124" t="str">
        <f>IFERROR(Formula!N18*'Degradability &amp; Toxicity 2016'!H18,"")</f>
        <v/>
      </c>
      <c r="W18" s="124" t="str">
        <f>IFERROR(Formula!O18*'Degradability &amp; Toxicity 2016'!H18,"")</f>
        <v/>
      </c>
      <c r="X18" s="124" t="str">
        <f>IFERROR(Formula!P18*'Degradability &amp; Toxicity 2016'!H18,"")</f>
        <v/>
      </c>
      <c r="Y18" s="124" t="str">
        <f t="shared" si="6"/>
        <v/>
      </c>
      <c r="Z18" s="118"/>
    </row>
    <row r="19" spans="1:26">
      <c r="A19" s="124" t="str">
        <f>IF(Formula!K19=0,"",Formula!K19)</f>
        <v/>
      </c>
      <c r="B19" s="125" t="str">
        <f>IF(D19="","",IF(A19="",NonDID,IFERROR(VLOOKUP(A19,'DID-list 2016'!$A$5:$K$350,2,0),Invalid)))</f>
        <v/>
      </c>
      <c r="C19" s="125" t="str">
        <f>IF(Formula!C19="","",Formula!C19)</f>
        <v/>
      </c>
      <c r="D19" s="125" t="str">
        <f>IF(Formula!E19=0,"",Formula!E19)</f>
        <v/>
      </c>
      <c r="E19" s="123" t="str">
        <f>IFERROR(VLOOKUP($A19,'DID-list 2016'!$A$6:$K$349,8,0),"")</f>
        <v/>
      </c>
      <c r="F19" s="123" t="str">
        <f>IFERROR(VLOOKUP($A19,'DID-list 2016'!$A$6:$K$349,5,0),"")</f>
        <v/>
      </c>
      <c r="G19" s="123" t="str">
        <f>IFERROR(VLOOKUP($A19,'DID-list 2016'!$A$6:$K$349,9,0),"")</f>
        <v/>
      </c>
      <c r="H19" s="126" t="str">
        <f>IF(Formula!D19*(Formula!F19/100)=0,"",Formula!D19*(Formula!F19/100))</f>
        <v/>
      </c>
      <c r="I19" s="126" t="str">
        <f>IFERROR(IF(VLOOKUP($A19,'DID-list 2016'!$A$6:$K$349,10,0)="R","OK","NO"),"")</f>
        <v/>
      </c>
      <c r="J19" s="127" t="str">
        <f>IFERROR(IF(VLOOKUP($A19,'DID-list 2016'!$A$6:$K$349,10,0)="I","OK","NO"),"")</f>
        <v/>
      </c>
      <c r="K19" s="472" t="str">
        <f>IF(Formula!S19="","",Formula!S19)</f>
        <v/>
      </c>
      <c r="L19" s="472" t="str">
        <f>IF(Formula!T19="","",Formula!T19)</f>
        <v/>
      </c>
      <c r="M19" s="128" t="str">
        <f>IF(Formula!U19="","",Formula!U19)</f>
        <v/>
      </c>
      <c r="N19" s="124" t="str">
        <f>IF(Formula!V19="","",Formula!V19)</f>
        <v/>
      </c>
      <c r="O19" s="124" t="str">
        <f>IF(Formula!W19="","",Formula!W19)</f>
        <v/>
      </c>
      <c r="P19" s="128" t="str">
        <f t="shared" si="2"/>
        <v>Not OK</v>
      </c>
      <c r="Q19" s="128" t="str">
        <f t="shared" ca="1" si="3"/>
        <v>Not OK</v>
      </c>
      <c r="R19" s="128" t="str">
        <f t="shared" ca="1" si="4"/>
        <v>Not OK</v>
      </c>
      <c r="S19" s="128" t="str">
        <f t="shared" ca="1" si="5"/>
        <v>Not OK</v>
      </c>
      <c r="T19" s="128" t="str">
        <f t="shared" si="0"/>
        <v/>
      </c>
      <c r="U19" s="184" t="str">
        <f t="shared" si="1"/>
        <v/>
      </c>
      <c r="V19" s="124" t="str">
        <f>IFERROR(Formula!N19*'Degradability &amp; Toxicity 2016'!H19,"")</f>
        <v/>
      </c>
      <c r="W19" s="124" t="str">
        <f>IFERROR(Formula!O19*'Degradability &amp; Toxicity 2016'!H19,"")</f>
        <v/>
      </c>
      <c r="X19" s="124" t="str">
        <f>IFERROR(Formula!P19*'Degradability &amp; Toxicity 2016'!H19,"")</f>
        <v/>
      </c>
      <c r="Y19" s="124" t="str">
        <f t="shared" si="6"/>
        <v/>
      </c>
      <c r="Z19" s="118"/>
    </row>
    <row r="20" spans="1:26">
      <c r="A20" s="124" t="str">
        <f>IF(Formula!K20=0,"",Formula!K20)</f>
        <v/>
      </c>
      <c r="B20" s="125" t="str">
        <f>IF(D20="","",IF(A20="",NonDID,IFERROR(VLOOKUP(A20,'DID-list 2016'!$A$5:$K$350,2,0),Invalid)))</f>
        <v/>
      </c>
      <c r="C20" s="125" t="str">
        <f>IF(Formula!C20="","",Formula!C20)</f>
        <v/>
      </c>
      <c r="D20" s="125" t="str">
        <f>IF(Formula!E20=0,"",Formula!E20)</f>
        <v/>
      </c>
      <c r="E20" s="123" t="str">
        <f>IFERROR(VLOOKUP($A20,'DID-list 2016'!$A$6:$K$349,8,0),"")</f>
        <v/>
      </c>
      <c r="F20" s="123" t="str">
        <f>IFERROR(VLOOKUP($A20,'DID-list 2016'!$A$6:$K$349,5,0),"")</f>
        <v/>
      </c>
      <c r="G20" s="123" t="str">
        <f>IFERROR(VLOOKUP($A20,'DID-list 2016'!$A$6:$K$349,9,0),"")</f>
        <v/>
      </c>
      <c r="H20" s="126" t="str">
        <f>IF(Formula!D20*(Formula!F20/100)=0,"",Formula!D20*(Formula!F20/100))</f>
        <v/>
      </c>
      <c r="I20" s="126" t="str">
        <f>IFERROR(IF(VLOOKUP($A20,'DID-list 2016'!$A$6:$K$349,10,0)="R","OK","NO"),"")</f>
        <v/>
      </c>
      <c r="J20" s="127" t="str">
        <f>IFERROR(IF(VLOOKUP($A20,'DID-list 2016'!$A$6:$K$349,10,0)="I","OK","NO"),"")</f>
        <v/>
      </c>
      <c r="K20" s="472" t="str">
        <f>IF(Formula!S20="","",Formula!S20)</f>
        <v/>
      </c>
      <c r="L20" s="472" t="str">
        <f>IF(Formula!T20="","",Formula!T20)</f>
        <v/>
      </c>
      <c r="M20" s="128" t="str">
        <f>IF(Formula!U20="","",Formula!U20)</f>
        <v/>
      </c>
      <c r="N20" s="124" t="str">
        <f>IF(Formula!V20="","",Formula!V20)</f>
        <v/>
      </c>
      <c r="O20" s="124" t="str">
        <f>IF(Formula!W20="","",Formula!W20)</f>
        <v/>
      </c>
      <c r="P20" s="128" t="str">
        <f t="shared" si="2"/>
        <v>Not OK</v>
      </c>
      <c r="Q20" s="128" t="str">
        <f t="shared" ca="1" si="3"/>
        <v>Not OK</v>
      </c>
      <c r="R20" s="128" t="str">
        <f t="shared" ca="1" si="4"/>
        <v>Not OK</v>
      </c>
      <c r="S20" s="128" t="str">
        <f t="shared" ca="1" si="5"/>
        <v>Not OK</v>
      </c>
      <c r="T20" s="128" t="str">
        <f t="shared" si="0"/>
        <v/>
      </c>
      <c r="U20" s="184" t="str">
        <f t="shared" si="1"/>
        <v/>
      </c>
      <c r="V20" s="124" t="str">
        <f>IFERROR(Formula!N20*'Degradability &amp; Toxicity 2016'!H20,"")</f>
        <v/>
      </c>
      <c r="W20" s="124" t="str">
        <f>IFERROR(Formula!O20*'Degradability &amp; Toxicity 2016'!H20,"")</f>
        <v/>
      </c>
      <c r="X20" s="124" t="str">
        <f>IFERROR(Formula!P20*'Degradability &amp; Toxicity 2016'!H20,"")</f>
        <v/>
      </c>
      <c r="Y20" s="124" t="str">
        <f t="shared" si="6"/>
        <v/>
      </c>
      <c r="Z20" s="118"/>
    </row>
    <row r="21" spans="1:26">
      <c r="A21" s="124" t="str">
        <f>IF(Formula!K21=0,"",Formula!K21)</f>
        <v/>
      </c>
      <c r="B21" s="125" t="str">
        <f>IF(D21="","",IF(A21="",NonDID,IFERROR(VLOOKUP(A21,'DID-list 2016'!$A$5:$K$350,2,0),Invalid)))</f>
        <v/>
      </c>
      <c r="C21" s="125" t="str">
        <f>IF(Formula!C21="","",Formula!C21)</f>
        <v/>
      </c>
      <c r="D21" s="125" t="str">
        <f>IF(Formula!E21=0,"",Formula!E21)</f>
        <v/>
      </c>
      <c r="E21" s="123" t="str">
        <f>IFERROR(VLOOKUP($A21,'DID-list 2016'!$A$6:$K$349,8,0),"")</f>
        <v/>
      </c>
      <c r="F21" s="123" t="str">
        <f>IFERROR(VLOOKUP($A21,'DID-list 2016'!$A$6:$K$349,5,0),"")</f>
        <v/>
      </c>
      <c r="G21" s="123" t="str">
        <f>IFERROR(VLOOKUP($A21,'DID-list 2016'!$A$6:$K$349,9,0),"")</f>
        <v/>
      </c>
      <c r="H21" s="126" t="str">
        <f>IF(Formula!D21*(Formula!F21/100)=0,"",Formula!D21*(Formula!F21/100))</f>
        <v/>
      </c>
      <c r="I21" s="126" t="str">
        <f>IFERROR(IF(VLOOKUP($A21,'DID-list 2016'!$A$6:$K$349,10,0)="R","OK","NO"),"")</f>
        <v/>
      </c>
      <c r="J21" s="127" t="str">
        <f>IFERROR(IF(VLOOKUP($A21,'DID-list 2016'!$A$6:$K$349,10,0)="I","OK","NO"),"")</f>
        <v/>
      </c>
      <c r="K21" s="472" t="str">
        <f>IF(Formula!S21="","",Formula!S21)</f>
        <v/>
      </c>
      <c r="L21" s="472" t="str">
        <f>IF(Formula!T21="","",Formula!T21)</f>
        <v/>
      </c>
      <c r="M21" s="128" t="str">
        <f>IF(Formula!U21="","",Formula!U21)</f>
        <v/>
      </c>
      <c r="N21" s="124" t="str">
        <f>IF(Formula!V21="","",Formula!V21)</f>
        <v/>
      </c>
      <c r="O21" s="124" t="str">
        <f>IF(Formula!W21="","",Formula!W21)</f>
        <v/>
      </c>
      <c r="P21" s="128" t="str">
        <f t="shared" si="2"/>
        <v>Not OK</v>
      </c>
      <c r="Q21" s="128" t="str">
        <f t="shared" ca="1" si="3"/>
        <v>Not OK</v>
      </c>
      <c r="R21" s="128" t="str">
        <f t="shared" ca="1" si="4"/>
        <v>Not OK</v>
      </c>
      <c r="S21" s="128" t="str">
        <f t="shared" ca="1" si="5"/>
        <v>Not OK</v>
      </c>
      <c r="T21" s="128" t="str">
        <f t="shared" si="0"/>
        <v/>
      </c>
      <c r="U21" s="184" t="str">
        <f t="shared" si="1"/>
        <v/>
      </c>
      <c r="V21" s="124" t="str">
        <f>IFERROR(Formula!N21*'Degradability &amp; Toxicity 2016'!H21,"")</f>
        <v/>
      </c>
      <c r="W21" s="124" t="str">
        <f>IFERROR(Formula!O21*'Degradability &amp; Toxicity 2016'!H21,"")</f>
        <v/>
      </c>
      <c r="X21" s="124" t="str">
        <f>IFERROR(Formula!P21*'Degradability &amp; Toxicity 2016'!H21,"")</f>
        <v/>
      </c>
      <c r="Y21" s="124" t="str">
        <f t="shared" si="6"/>
        <v/>
      </c>
      <c r="Z21" s="118"/>
    </row>
    <row r="22" spans="1:26">
      <c r="A22" s="124" t="str">
        <f>IF(Formula!K22=0,"",Formula!K22)</f>
        <v/>
      </c>
      <c r="B22" s="125" t="str">
        <f>IF(D22="","",IF(A22="",NonDID,IFERROR(VLOOKUP(A22,'DID-list 2016'!$A$5:$K$350,2,0),Invalid)))</f>
        <v/>
      </c>
      <c r="C22" s="125" t="str">
        <f>IF(Formula!C22="","",Formula!C22)</f>
        <v/>
      </c>
      <c r="D22" s="125" t="str">
        <f>IF(Formula!E22=0,"",Formula!E22)</f>
        <v/>
      </c>
      <c r="E22" s="123" t="str">
        <f>IFERROR(VLOOKUP($A22,'DID-list 2016'!$A$6:$K$349,8,0),"")</f>
        <v/>
      </c>
      <c r="F22" s="123" t="str">
        <f>IFERROR(VLOOKUP($A22,'DID-list 2016'!$A$6:$K$349,5,0),"")</f>
        <v/>
      </c>
      <c r="G22" s="123" t="str">
        <f>IFERROR(VLOOKUP($A22,'DID-list 2016'!$A$6:$K$349,9,0),"")</f>
        <v/>
      </c>
      <c r="H22" s="126" t="str">
        <f>IF(Formula!D22*(Formula!F22/100)=0,"",Formula!D22*(Formula!F22/100))</f>
        <v/>
      </c>
      <c r="I22" s="126" t="str">
        <f>IFERROR(IF(VLOOKUP($A22,'DID-list 2016'!$A$6:$K$349,10,0)="R","OK","NO"),"")</f>
        <v/>
      </c>
      <c r="J22" s="127" t="str">
        <f>IFERROR(IF(VLOOKUP($A22,'DID-list 2016'!$A$6:$K$349,10,0)="I","OK","NO"),"")</f>
        <v/>
      </c>
      <c r="K22" s="472" t="str">
        <f>IF(Formula!S22="","",Formula!S22)</f>
        <v/>
      </c>
      <c r="L22" s="472" t="str">
        <f>IF(Formula!T22="","",Formula!T22)</f>
        <v/>
      </c>
      <c r="M22" s="128" t="str">
        <f>IF(Formula!U22="","",Formula!U22)</f>
        <v/>
      </c>
      <c r="N22" s="124" t="str">
        <f>IF(Formula!V22="","",Formula!V22)</f>
        <v/>
      </c>
      <c r="O22" s="124" t="str">
        <f>IF(Formula!W22="","",Formula!W22)</f>
        <v/>
      </c>
      <c r="P22" s="128" t="str">
        <f t="shared" si="2"/>
        <v>Not OK</v>
      </c>
      <c r="Q22" s="128" t="str">
        <f t="shared" ca="1" si="3"/>
        <v>Not OK</v>
      </c>
      <c r="R22" s="128" t="str">
        <f t="shared" ca="1" si="4"/>
        <v>Not OK</v>
      </c>
      <c r="S22" s="128" t="str">
        <f t="shared" ca="1" si="5"/>
        <v>Not OK</v>
      </c>
      <c r="T22" s="128" t="str">
        <f t="shared" si="0"/>
        <v/>
      </c>
      <c r="U22" s="184" t="str">
        <f t="shared" si="1"/>
        <v/>
      </c>
      <c r="V22" s="124" t="str">
        <f>IFERROR(Formula!N22*'Degradability &amp; Toxicity 2016'!H22,"")</f>
        <v/>
      </c>
      <c r="W22" s="124" t="str">
        <f>IFERROR(Formula!O22*'Degradability &amp; Toxicity 2016'!H22,"")</f>
        <v/>
      </c>
      <c r="X22" s="124" t="str">
        <f>IFERROR(Formula!P22*'Degradability &amp; Toxicity 2016'!H22,"")</f>
        <v/>
      </c>
      <c r="Y22" s="124" t="str">
        <f t="shared" si="6"/>
        <v/>
      </c>
      <c r="Z22" s="118"/>
    </row>
    <row r="23" spans="1:26">
      <c r="A23" s="124" t="str">
        <f>IF(Formula!K23=0,"",Formula!K23)</f>
        <v/>
      </c>
      <c r="B23" s="125" t="str">
        <f>IF(D23="","",IF(A23="",NonDID,IFERROR(VLOOKUP(A23,'DID-list 2016'!$A$5:$K$350,2,0),Invalid)))</f>
        <v/>
      </c>
      <c r="C23" s="125" t="str">
        <f>IF(Formula!C23="","",Formula!C23)</f>
        <v/>
      </c>
      <c r="D23" s="125" t="str">
        <f>IF(Formula!E23=0,"",Formula!E23)</f>
        <v/>
      </c>
      <c r="E23" s="123" t="str">
        <f>IFERROR(VLOOKUP($A23,'DID-list 2016'!$A$6:$K$349,8,0),"")</f>
        <v/>
      </c>
      <c r="F23" s="123" t="str">
        <f>IFERROR(VLOOKUP($A23,'DID-list 2016'!$A$6:$K$349,5,0),"")</f>
        <v/>
      </c>
      <c r="G23" s="123" t="str">
        <f>IFERROR(VLOOKUP($A23,'DID-list 2016'!$A$6:$K$349,9,0),"")</f>
        <v/>
      </c>
      <c r="H23" s="126" t="str">
        <f>IF(Formula!D23*(Formula!F23/100)=0,"",Formula!D23*(Formula!F23/100))</f>
        <v/>
      </c>
      <c r="I23" s="126" t="str">
        <f>IFERROR(IF(VLOOKUP($A23,'DID-list 2016'!$A$6:$K$349,10,0)="R","OK","NO"),"")</f>
        <v/>
      </c>
      <c r="J23" s="127" t="str">
        <f>IFERROR(IF(VLOOKUP($A23,'DID-list 2016'!$A$6:$K$349,10,0)="I","OK","NO"),"")</f>
        <v/>
      </c>
      <c r="K23" s="472" t="str">
        <f>IF(Formula!S23="","",Formula!S23)</f>
        <v/>
      </c>
      <c r="L23" s="472" t="str">
        <f>IF(Formula!T23="","",Formula!T23)</f>
        <v/>
      </c>
      <c r="M23" s="128" t="str">
        <f>IF(Formula!U23="","",Formula!U23)</f>
        <v/>
      </c>
      <c r="N23" s="124" t="str">
        <f>IF(Formula!V23="","",Formula!V23)</f>
        <v/>
      </c>
      <c r="O23" s="124" t="str">
        <f>IF(Formula!W23="","",Formula!W23)</f>
        <v/>
      </c>
      <c r="P23" s="128" t="str">
        <f t="shared" si="2"/>
        <v>Not OK</v>
      </c>
      <c r="Q23" s="128" t="str">
        <f t="shared" ca="1" si="3"/>
        <v>Not OK</v>
      </c>
      <c r="R23" s="128" t="str">
        <f t="shared" ca="1" si="4"/>
        <v>Not OK</v>
      </c>
      <c r="S23" s="128" t="str">
        <f t="shared" ca="1" si="5"/>
        <v>Not OK</v>
      </c>
      <c r="T23" s="128" t="str">
        <f t="shared" si="0"/>
        <v/>
      </c>
      <c r="U23" s="184" t="str">
        <f t="shared" si="1"/>
        <v/>
      </c>
      <c r="V23" s="124" t="str">
        <f>IFERROR(Formula!N23*'Degradability &amp; Toxicity 2016'!H23,"")</f>
        <v/>
      </c>
      <c r="W23" s="124" t="str">
        <f>IFERROR(Formula!O23*'Degradability &amp; Toxicity 2016'!H23,"")</f>
        <v/>
      </c>
      <c r="X23" s="124" t="str">
        <f>IFERROR(Formula!P23*'Degradability &amp; Toxicity 2016'!H23,"")</f>
        <v/>
      </c>
      <c r="Y23" s="124" t="str">
        <f t="shared" si="6"/>
        <v/>
      </c>
      <c r="Z23" s="118"/>
    </row>
    <row r="24" spans="1:26">
      <c r="A24" s="124" t="str">
        <f>IF(Formula!K24=0,"",Formula!K24)</f>
        <v/>
      </c>
      <c r="B24" s="125" t="str">
        <f>IF(D24="","",IF(A24="",NonDID,IFERROR(VLOOKUP(A24,'DID-list 2016'!$A$5:$K$350,2,0),Invalid)))</f>
        <v/>
      </c>
      <c r="C24" s="125" t="str">
        <f>IF(Formula!C24="","",Formula!C24)</f>
        <v/>
      </c>
      <c r="D24" s="125" t="str">
        <f>IF(Formula!E24=0,"",Formula!E24)</f>
        <v/>
      </c>
      <c r="E24" s="123" t="str">
        <f>IFERROR(VLOOKUP($A24,'DID-list 2016'!$A$6:$K$349,8,0),"")</f>
        <v/>
      </c>
      <c r="F24" s="123" t="str">
        <f>IFERROR(VLOOKUP($A24,'DID-list 2016'!$A$6:$K$349,5,0),"")</f>
        <v/>
      </c>
      <c r="G24" s="123" t="str">
        <f>IFERROR(VLOOKUP($A24,'DID-list 2016'!$A$6:$K$349,9,0),"")</f>
        <v/>
      </c>
      <c r="H24" s="126" t="str">
        <f>IF(Formula!D24*(Formula!F24/100)=0,"",Formula!D24*(Formula!F24/100))</f>
        <v/>
      </c>
      <c r="I24" s="126" t="str">
        <f>IFERROR(IF(VLOOKUP($A24,'DID-list 2016'!$A$6:$K$349,10,0)="R","OK","NO"),"")</f>
        <v/>
      </c>
      <c r="J24" s="127" t="str">
        <f>IFERROR(IF(VLOOKUP($A24,'DID-list 2016'!$A$6:$K$349,10,0)="I","OK","NO"),"")</f>
        <v/>
      </c>
      <c r="K24" s="472" t="str">
        <f>IF(Formula!S24="","",Formula!S24)</f>
        <v/>
      </c>
      <c r="L24" s="472" t="str">
        <f>IF(Formula!T24="","",Formula!T24)</f>
        <v/>
      </c>
      <c r="M24" s="128" t="str">
        <f>IF(Formula!U24="","",Formula!U24)</f>
        <v/>
      </c>
      <c r="N24" s="124" t="str">
        <f>IF(Formula!V24="","",Formula!V24)</f>
        <v/>
      </c>
      <c r="O24" s="124" t="str">
        <f>IF(Formula!W24="","",Formula!W24)</f>
        <v/>
      </c>
      <c r="P24" s="128" t="str">
        <f t="shared" si="2"/>
        <v>Not OK</v>
      </c>
      <c r="Q24" s="128" t="str">
        <f t="shared" ca="1" si="3"/>
        <v>Not OK</v>
      </c>
      <c r="R24" s="128" t="str">
        <f t="shared" ca="1" si="4"/>
        <v>Not OK</v>
      </c>
      <c r="S24" s="128" t="str">
        <f t="shared" ca="1" si="5"/>
        <v>Not OK</v>
      </c>
      <c r="T24" s="128" t="str">
        <f t="shared" si="0"/>
        <v/>
      </c>
      <c r="U24" s="184" t="str">
        <f t="shared" si="1"/>
        <v/>
      </c>
      <c r="V24" s="124" t="str">
        <f>IFERROR(Formula!N24*'Degradability &amp; Toxicity 2016'!H24,"")</f>
        <v/>
      </c>
      <c r="W24" s="124" t="str">
        <f>IFERROR(Formula!O24*'Degradability &amp; Toxicity 2016'!H24,"")</f>
        <v/>
      </c>
      <c r="X24" s="124" t="str">
        <f>IFERROR(Formula!P24*'Degradability &amp; Toxicity 2016'!H24,"")</f>
        <v/>
      </c>
      <c r="Y24" s="124" t="str">
        <f t="shared" si="6"/>
        <v/>
      </c>
      <c r="Z24" s="118"/>
    </row>
    <row r="25" spans="1:26">
      <c r="A25" s="124" t="str">
        <f>IF(Formula!K25=0,"",Formula!K25)</f>
        <v/>
      </c>
      <c r="B25" s="125" t="str">
        <f>IF(D25="","",IF(A25="",NonDID,IFERROR(VLOOKUP(A25,'DID-list 2016'!$A$5:$K$350,2,0),Invalid)))</f>
        <v/>
      </c>
      <c r="C25" s="125" t="str">
        <f>IF(Formula!C25="","",Formula!C25)</f>
        <v/>
      </c>
      <c r="D25" s="125" t="str">
        <f>IF(Formula!E25=0,"",Formula!E25)</f>
        <v/>
      </c>
      <c r="E25" s="123" t="str">
        <f>IFERROR(VLOOKUP($A25,'DID-list 2016'!$A$6:$K$349,8,0),"")</f>
        <v/>
      </c>
      <c r="F25" s="123" t="str">
        <f>IFERROR(VLOOKUP($A25,'DID-list 2016'!$A$6:$K$349,5,0),"")</f>
        <v/>
      </c>
      <c r="G25" s="123" t="str">
        <f>IFERROR(VLOOKUP($A25,'DID-list 2016'!$A$6:$K$349,9,0),"")</f>
        <v/>
      </c>
      <c r="H25" s="126" t="str">
        <f>IF(Formula!D25*(Formula!F25/100)=0,"",Formula!D25*(Formula!F25/100))</f>
        <v/>
      </c>
      <c r="I25" s="126" t="str">
        <f>IFERROR(IF(VLOOKUP($A25,'DID-list 2016'!$A$6:$K$349,10,0)="R","OK","NO"),"")</f>
        <v/>
      </c>
      <c r="J25" s="127" t="str">
        <f>IFERROR(IF(VLOOKUP($A25,'DID-list 2016'!$A$6:$K$349,10,0)="I","OK","NO"),"")</f>
        <v/>
      </c>
      <c r="K25" s="472" t="str">
        <f>IF(Formula!S25="","",Formula!S25)</f>
        <v/>
      </c>
      <c r="L25" s="472" t="str">
        <f>IF(Formula!T25="","",Formula!T25)</f>
        <v/>
      </c>
      <c r="M25" s="128" t="str">
        <f>IF(Formula!U25="","",Formula!U25)</f>
        <v/>
      </c>
      <c r="N25" s="124" t="str">
        <f>IF(Formula!V25="","",Formula!V25)</f>
        <v/>
      </c>
      <c r="O25" s="124" t="str">
        <f>IF(Formula!W25="","",Formula!W25)</f>
        <v/>
      </c>
      <c r="P25" s="128" t="str">
        <f t="shared" si="2"/>
        <v>Not OK</v>
      </c>
      <c r="Q25" s="128" t="str">
        <f t="shared" ca="1" si="3"/>
        <v>Not OK</v>
      </c>
      <c r="R25" s="128" t="str">
        <f t="shared" ca="1" si="4"/>
        <v>Not OK</v>
      </c>
      <c r="S25" s="128" t="str">
        <f t="shared" ca="1" si="5"/>
        <v>Not OK</v>
      </c>
      <c r="T25" s="128" t="str">
        <f t="shared" si="0"/>
        <v/>
      </c>
      <c r="U25" s="184" t="str">
        <f t="shared" si="1"/>
        <v/>
      </c>
      <c r="V25" s="124" t="str">
        <f>IFERROR(Formula!N25*'Degradability &amp; Toxicity 2016'!H25,"")</f>
        <v/>
      </c>
      <c r="W25" s="124" t="str">
        <f>IFERROR(Formula!O25*'Degradability &amp; Toxicity 2016'!H25,"")</f>
        <v/>
      </c>
      <c r="X25" s="124" t="str">
        <f>IFERROR(Formula!P25*'Degradability &amp; Toxicity 2016'!H25,"")</f>
        <v/>
      </c>
      <c r="Y25" s="124" t="str">
        <f t="shared" si="6"/>
        <v/>
      </c>
      <c r="Z25" s="118"/>
    </row>
    <row r="26" spans="1:26">
      <c r="A26" s="124" t="str">
        <f>IF(Formula!K26=0,"",Formula!K26)</f>
        <v/>
      </c>
      <c r="B26" s="125" t="str">
        <f>IF(D26="","",IF(A26="",NonDID,IFERROR(VLOOKUP(A26,'DID-list 2016'!$A$5:$K$350,2,0),Invalid)))</f>
        <v/>
      </c>
      <c r="C26" s="125" t="str">
        <f>IF(Formula!C26="","",Formula!C26)</f>
        <v/>
      </c>
      <c r="D26" s="125" t="str">
        <f>IF(Formula!E26=0,"",Formula!E26)</f>
        <v/>
      </c>
      <c r="E26" s="123" t="str">
        <f>IFERROR(VLOOKUP($A26,'DID-list 2016'!$A$6:$K$349,8,0),"")</f>
        <v/>
      </c>
      <c r="F26" s="123" t="str">
        <f>IFERROR(VLOOKUP($A26,'DID-list 2016'!$A$6:$K$349,5,0),"")</f>
        <v/>
      </c>
      <c r="G26" s="123" t="str">
        <f>IFERROR(VLOOKUP($A26,'DID-list 2016'!$A$6:$K$349,9,0),"")</f>
        <v/>
      </c>
      <c r="H26" s="126" t="str">
        <f>IF(Formula!D26*(Formula!F26/100)=0,"",Formula!D26*(Formula!F26/100))</f>
        <v/>
      </c>
      <c r="I26" s="126" t="str">
        <f>IFERROR(IF(VLOOKUP($A26,'DID-list 2016'!$A$6:$K$349,10,0)="R","OK","NO"),"")</f>
        <v/>
      </c>
      <c r="J26" s="127" t="str">
        <f>IFERROR(IF(VLOOKUP($A26,'DID-list 2016'!$A$6:$K$349,10,0)="I","OK","NO"),"")</f>
        <v/>
      </c>
      <c r="K26" s="472" t="str">
        <f>IF(Formula!S26="","",Formula!S26)</f>
        <v/>
      </c>
      <c r="L26" s="472" t="str">
        <f>IF(Formula!T26="","",Formula!T26)</f>
        <v/>
      </c>
      <c r="M26" s="128" t="str">
        <f>IF(Formula!U26="","",Formula!U26)</f>
        <v/>
      </c>
      <c r="N26" s="124" t="str">
        <f>IF(Formula!V26="","",Formula!V26)</f>
        <v/>
      </c>
      <c r="O26" s="124" t="str">
        <f>IF(Formula!W26="","",Formula!W26)</f>
        <v/>
      </c>
      <c r="P26" s="128" t="str">
        <f t="shared" si="2"/>
        <v>Not OK</v>
      </c>
      <c r="Q26" s="128" t="str">
        <f t="shared" ca="1" si="3"/>
        <v>Not OK</v>
      </c>
      <c r="R26" s="128" t="str">
        <f t="shared" ca="1" si="4"/>
        <v>Not OK</v>
      </c>
      <c r="S26" s="128" t="str">
        <f t="shared" ca="1" si="5"/>
        <v>Not OK</v>
      </c>
      <c r="T26" s="128" t="str">
        <f t="shared" si="0"/>
        <v/>
      </c>
      <c r="U26" s="184" t="str">
        <f t="shared" si="1"/>
        <v/>
      </c>
      <c r="V26" s="124" t="str">
        <f>IFERROR(Formula!N26*'Degradability &amp; Toxicity 2016'!H26,"")</f>
        <v/>
      </c>
      <c r="W26" s="124" t="str">
        <f>IFERROR(Formula!O26*'Degradability &amp; Toxicity 2016'!H26,"")</f>
        <v/>
      </c>
      <c r="X26" s="124" t="str">
        <f>IFERROR(Formula!P26*'Degradability &amp; Toxicity 2016'!H26,"")</f>
        <v/>
      </c>
      <c r="Y26" s="124" t="str">
        <f t="shared" si="6"/>
        <v/>
      </c>
      <c r="Z26" s="118"/>
    </row>
    <row r="27" spans="1:26">
      <c r="A27" s="124" t="str">
        <f>IF(Formula!K27=0,"",Formula!K27)</f>
        <v/>
      </c>
      <c r="B27" s="125" t="str">
        <f>IF(D27="","",IF(A27="",NonDID,IFERROR(VLOOKUP(A27,'DID-list 2016'!$A$5:$K$350,2,0),Invalid)))</f>
        <v/>
      </c>
      <c r="C27" s="125" t="str">
        <f>IF(Formula!C27="","",Formula!C27)</f>
        <v/>
      </c>
      <c r="D27" s="125" t="str">
        <f>IF(Formula!E27=0,"",Formula!E27)</f>
        <v/>
      </c>
      <c r="E27" s="123" t="str">
        <f>IFERROR(VLOOKUP($A27,'DID-list 2016'!$A$6:$K$349,8,0),"")</f>
        <v/>
      </c>
      <c r="F27" s="123" t="str">
        <f>IFERROR(VLOOKUP($A27,'DID-list 2016'!$A$6:$K$349,5,0),"")</f>
        <v/>
      </c>
      <c r="G27" s="123" t="str">
        <f>IFERROR(VLOOKUP($A27,'DID-list 2016'!$A$6:$K$349,9,0),"")</f>
        <v/>
      </c>
      <c r="H27" s="126" t="str">
        <f>IF(Formula!D27*(Formula!F27/100)=0,"",Formula!D27*(Formula!F27/100))</f>
        <v/>
      </c>
      <c r="I27" s="126" t="str">
        <f>IFERROR(IF(VLOOKUP($A27,'DID-list 2016'!$A$6:$K$349,10,0)="R","OK","NO"),"")</f>
        <v/>
      </c>
      <c r="J27" s="127" t="str">
        <f>IFERROR(IF(VLOOKUP($A27,'DID-list 2016'!$A$6:$K$349,10,0)="I","OK","NO"),"")</f>
        <v/>
      </c>
      <c r="K27" s="472" t="str">
        <f>IF(Formula!S27="","",Formula!S27)</f>
        <v/>
      </c>
      <c r="L27" s="472" t="str">
        <f>IF(Formula!T27="","",Formula!T27)</f>
        <v/>
      </c>
      <c r="M27" s="128" t="str">
        <f>IF(Formula!U27="","",Formula!U27)</f>
        <v/>
      </c>
      <c r="N27" s="124" t="str">
        <f>IF(Formula!V27="","",Formula!V27)</f>
        <v/>
      </c>
      <c r="O27" s="124" t="str">
        <f>IF(Formula!W27="","",Formula!W27)</f>
        <v/>
      </c>
      <c r="P27" s="128" t="str">
        <f t="shared" si="2"/>
        <v>Not OK</v>
      </c>
      <c r="Q27" s="128" t="str">
        <f t="shared" ca="1" si="3"/>
        <v>Not OK</v>
      </c>
      <c r="R27" s="128" t="str">
        <f t="shared" ca="1" si="4"/>
        <v>Not OK</v>
      </c>
      <c r="S27" s="128" t="str">
        <f t="shared" ca="1" si="5"/>
        <v>Not OK</v>
      </c>
      <c r="T27" s="128" t="str">
        <f t="shared" si="0"/>
        <v/>
      </c>
      <c r="U27" s="184" t="str">
        <f t="shared" si="1"/>
        <v/>
      </c>
      <c r="V27" s="124" t="str">
        <f>IFERROR(Formula!N27*'Degradability &amp; Toxicity 2016'!H27,"")</f>
        <v/>
      </c>
      <c r="W27" s="124" t="str">
        <f>IFERROR(Formula!O27*'Degradability &amp; Toxicity 2016'!H27,"")</f>
        <v/>
      </c>
      <c r="X27" s="124" t="str">
        <f>IFERROR(Formula!P27*'Degradability &amp; Toxicity 2016'!H27,"")</f>
        <v/>
      </c>
      <c r="Y27" s="124" t="str">
        <f t="shared" si="6"/>
        <v/>
      </c>
      <c r="Z27" s="118"/>
    </row>
    <row r="28" spans="1:26">
      <c r="A28" s="124" t="str">
        <f>IF(Formula!K28=0,"",Formula!K28)</f>
        <v/>
      </c>
      <c r="B28" s="125" t="str">
        <f>IF(D28="","",IF(A28="",NonDID,IFERROR(VLOOKUP(A28,'DID-list 2016'!$A$5:$K$350,2,0),Invalid)))</f>
        <v/>
      </c>
      <c r="C28" s="125" t="str">
        <f>IF(Formula!C28="","",Formula!C28)</f>
        <v/>
      </c>
      <c r="D28" s="125" t="str">
        <f>IF(Formula!E28=0,"",Formula!E28)</f>
        <v/>
      </c>
      <c r="E28" s="123" t="str">
        <f>IFERROR(VLOOKUP($A28,'DID-list 2016'!$A$6:$K$349,8,0),"")</f>
        <v/>
      </c>
      <c r="F28" s="123" t="str">
        <f>IFERROR(VLOOKUP($A28,'DID-list 2016'!$A$6:$K$349,5,0),"")</f>
        <v/>
      </c>
      <c r="G28" s="123" t="str">
        <f>IFERROR(VLOOKUP($A28,'DID-list 2016'!$A$6:$K$349,9,0),"")</f>
        <v/>
      </c>
      <c r="H28" s="126" t="str">
        <f>IF(Formula!D28*(Formula!F28/100)=0,"",Formula!D28*(Formula!F28/100))</f>
        <v/>
      </c>
      <c r="I28" s="126" t="str">
        <f>IFERROR(IF(VLOOKUP($A28,'DID-list 2016'!$A$6:$K$349,10,0)="R","OK","NO"),"")</f>
        <v/>
      </c>
      <c r="J28" s="127" t="str">
        <f>IFERROR(IF(VLOOKUP($A28,'DID-list 2016'!$A$6:$K$349,10,0)="I","OK","NO"),"")</f>
        <v/>
      </c>
      <c r="K28" s="472" t="str">
        <f>IF(Formula!S28="","",Formula!S28)</f>
        <v/>
      </c>
      <c r="L28" s="472" t="str">
        <f>IF(Formula!T28="","",Formula!T28)</f>
        <v/>
      </c>
      <c r="M28" s="128" t="str">
        <f>IF(Formula!U28="","",Formula!U28)</f>
        <v/>
      </c>
      <c r="N28" s="124" t="str">
        <f>IF(Formula!V28="","",Formula!V28)</f>
        <v/>
      </c>
      <c r="O28" s="124" t="str">
        <f>IF(Formula!W28="","",Formula!W28)</f>
        <v/>
      </c>
      <c r="P28" s="128" t="str">
        <f t="shared" si="2"/>
        <v>Not OK</v>
      </c>
      <c r="Q28" s="128" t="str">
        <f t="shared" ca="1" si="3"/>
        <v>Not OK</v>
      </c>
      <c r="R28" s="128" t="str">
        <f t="shared" ca="1" si="4"/>
        <v>Not OK</v>
      </c>
      <c r="S28" s="128" t="str">
        <f t="shared" ca="1" si="5"/>
        <v>Not OK</v>
      </c>
      <c r="T28" s="128" t="str">
        <f t="shared" si="0"/>
        <v/>
      </c>
      <c r="U28" s="184" t="str">
        <f t="shared" si="1"/>
        <v/>
      </c>
      <c r="V28" s="124" t="str">
        <f>IFERROR(Formula!N28*'Degradability &amp; Toxicity 2016'!H28,"")</f>
        <v/>
      </c>
      <c r="W28" s="124" t="str">
        <f>IFERROR(Formula!O28*'Degradability &amp; Toxicity 2016'!H28,"")</f>
        <v/>
      </c>
      <c r="X28" s="124" t="str">
        <f>IFERROR(Formula!P28*'Degradability &amp; Toxicity 2016'!H28,"")</f>
        <v/>
      </c>
      <c r="Y28" s="124" t="str">
        <f t="shared" si="6"/>
        <v/>
      </c>
      <c r="Z28" s="118"/>
    </row>
    <row r="29" spans="1:26">
      <c r="A29" s="124" t="str">
        <f>IF(Formula!K29=0,"",Formula!K29)</f>
        <v/>
      </c>
      <c r="B29" s="125" t="str">
        <f>IF(D29="","",IF(A29="",NonDID,IFERROR(VLOOKUP(A29,'DID-list 2016'!$A$5:$K$350,2,0),Invalid)))</f>
        <v/>
      </c>
      <c r="C29" s="125" t="str">
        <f>IF(Formula!C29="","",Formula!C29)</f>
        <v/>
      </c>
      <c r="D29" s="125" t="str">
        <f>IF(Formula!E29=0,"",Formula!E29)</f>
        <v/>
      </c>
      <c r="E29" s="123" t="str">
        <f>IFERROR(VLOOKUP($A29,'DID-list 2016'!$A$6:$K$349,8,0),"")</f>
        <v/>
      </c>
      <c r="F29" s="123" t="str">
        <f>IFERROR(VLOOKUP($A29,'DID-list 2016'!$A$6:$K$349,5,0),"")</f>
        <v/>
      </c>
      <c r="G29" s="123" t="str">
        <f>IFERROR(VLOOKUP($A29,'DID-list 2016'!$A$6:$K$349,9,0),"")</f>
        <v/>
      </c>
      <c r="H29" s="126" t="str">
        <f>IF(Formula!D29*(Formula!F29/100)=0,"",Formula!D29*(Formula!F29/100))</f>
        <v/>
      </c>
      <c r="I29" s="126" t="str">
        <f>IFERROR(IF(VLOOKUP($A29,'DID-list 2016'!$A$6:$K$349,10,0)="R","OK","NO"),"")</f>
        <v/>
      </c>
      <c r="J29" s="127" t="str">
        <f>IFERROR(IF(VLOOKUP($A29,'DID-list 2016'!$A$6:$K$349,10,0)="I","OK","NO"),"")</f>
        <v/>
      </c>
      <c r="K29" s="472" t="str">
        <f>IF(Formula!S29="","",Formula!S29)</f>
        <v/>
      </c>
      <c r="L29" s="472" t="str">
        <f>IF(Formula!T29="","",Formula!T29)</f>
        <v/>
      </c>
      <c r="M29" s="128" t="str">
        <f>IF(Formula!U29="","",Formula!U29)</f>
        <v/>
      </c>
      <c r="N29" s="124" t="str">
        <f>IF(Formula!V29="","",Formula!V29)</f>
        <v/>
      </c>
      <c r="O29" s="124" t="str">
        <f>IF(Formula!W29="","",Formula!W29)</f>
        <v/>
      </c>
      <c r="P29" s="128" t="str">
        <f t="shared" si="2"/>
        <v>Not OK</v>
      </c>
      <c r="Q29" s="128" t="str">
        <f t="shared" ca="1" si="3"/>
        <v>Not OK</v>
      </c>
      <c r="R29" s="128" t="str">
        <f t="shared" ca="1" si="4"/>
        <v>Not OK</v>
      </c>
      <c r="S29" s="128" t="str">
        <f t="shared" ca="1" si="5"/>
        <v>Not OK</v>
      </c>
      <c r="T29" s="128" t="str">
        <f t="shared" si="0"/>
        <v/>
      </c>
      <c r="U29" s="184" t="str">
        <f t="shared" si="1"/>
        <v/>
      </c>
      <c r="V29" s="124" t="str">
        <f>IFERROR(Formula!N29*'Degradability &amp; Toxicity 2016'!H29,"")</f>
        <v/>
      </c>
      <c r="W29" s="124" t="str">
        <f>IFERROR(Formula!O29*'Degradability &amp; Toxicity 2016'!H29,"")</f>
        <v/>
      </c>
      <c r="X29" s="124" t="str">
        <f>IFERROR(Formula!P29*'Degradability &amp; Toxicity 2016'!H29,"")</f>
        <v/>
      </c>
      <c r="Y29" s="124" t="str">
        <f t="shared" si="6"/>
        <v/>
      </c>
      <c r="Z29" s="118"/>
    </row>
    <row r="30" spans="1:26">
      <c r="A30" s="124" t="str">
        <f>IF(Formula!K30=0,"",Formula!K30)</f>
        <v/>
      </c>
      <c r="B30" s="125" t="str">
        <f>IF(D30="","",IF(A30="",NonDID,IFERROR(VLOOKUP(A30,'DID-list 2016'!$A$5:$K$350,2,0),Invalid)))</f>
        <v/>
      </c>
      <c r="C30" s="125" t="str">
        <f>IF(Formula!C30="","",Formula!C30)</f>
        <v/>
      </c>
      <c r="D30" s="125" t="str">
        <f>IF(Formula!E30=0,"",Formula!E30)</f>
        <v/>
      </c>
      <c r="E30" s="123" t="str">
        <f>IFERROR(VLOOKUP($A30,'DID-list 2016'!$A$6:$K$349,8,0),"")</f>
        <v/>
      </c>
      <c r="F30" s="123" t="str">
        <f>IFERROR(VLOOKUP($A30,'DID-list 2016'!$A$6:$K$349,5,0),"")</f>
        <v/>
      </c>
      <c r="G30" s="123" t="str">
        <f>IFERROR(VLOOKUP($A30,'DID-list 2016'!$A$6:$K$349,9,0),"")</f>
        <v/>
      </c>
      <c r="H30" s="126" t="str">
        <f>IF(Formula!D30*(Formula!F30/100)=0,"",Formula!D30*(Formula!F30/100))</f>
        <v/>
      </c>
      <c r="I30" s="126" t="str">
        <f>IFERROR(IF(VLOOKUP($A30,'DID-list 2016'!$A$6:$K$349,10,0)="R","OK","NO"),"")</f>
        <v/>
      </c>
      <c r="J30" s="127" t="str">
        <f>IFERROR(IF(VLOOKUP($A30,'DID-list 2016'!$A$6:$K$349,10,0)="I","OK","NO"),"")</f>
        <v/>
      </c>
      <c r="K30" s="472" t="str">
        <f>IF(Formula!S30="","",Formula!S30)</f>
        <v/>
      </c>
      <c r="L30" s="472" t="str">
        <f>IF(Formula!T30="","",Formula!T30)</f>
        <v/>
      </c>
      <c r="M30" s="128" t="str">
        <f>IF(Formula!U30="","",Formula!U30)</f>
        <v/>
      </c>
      <c r="N30" s="124" t="str">
        <f>IF(Formula!V30="","",Formula!V30)</f>
        <v/>
      </c>
      <c r="O30" s="124" t="str">
        <f>IF(Formula!W30="","",Formula!W30)</f>
        <v/>
      </c>
      <c r="P30" s="128" t="str">
        <f t="shared" si="2"/>
        <v>Not OK</v>
      </c>
      <c r="Q30" s="128" t="str">
        <f t="shared" ca="1" si="3"/>
        <v>Not OK</v>
      </c>
      <c r="R30" s="128" t="str">
        <f t="shared" ca="1" si="4"/>
        <v>Not OK</v>
      </c>
      <c r="S30" s="128" t="str">
        <f t="shared" ca="1" si="5"/>
        <v>Not OK</v>
      </c>
      <c r="T30" s="128" t="str">
        <f t="shared" si="0"/>
        <v/>
      </c>
      <c r="U30" s="184" t="str">
        <f t="shared" si="1"/>
        <v/>
      </c>
      <c r="V30" s="124" t="str">
        <f>IFERROR(Formula!N30*'Degradability &amp; Toxicity 2016'!H30,"")</f>
        <v/>
      </c>
      <c r="W30" s="124" t="str">
        <f>IFERROR(Formula!O30*'Degradability &amp; Toxicity 2016'!H30,"")</f>
        <v/>
      </c>
      <c r="X30" s="124" t="str">
        <f>IFERROR(Formula!P30*'Degradability &amp; Toxicity 2016'!H30,"")</f>
        <v/>
      </c>
      <c r="Y30" s="124" t="str">
        <f t="shared" si="6"/>
        <v/>
      </c>
      <c r="Z30" s="118"/>
    </row>
    <row r="31" spans="1:26">
      <c r="A31" s="124" t="str">
        <f>IF(Formula!K31=0,"",Formula!K31)</f>
        <v/>
      </c>
      <c r="B31" s="125" t="str">
        <f>IF(D31="","",IF(A31="",NonDID,IFERROR(VLOOKUP(A31,'DID-list 2016'!$A$5:$K$350,2,0),Invalid)))</f>
        <v/>
      </c>
      <c r="C31" s="125" t="str">
        <f>IF(Formula!C31="","",Formula!C31)</f>
        <v/>
      </c>
      <c r="D31" s="125" t="str">
        <f>IF(Formula!E31=0,"",Formula!E31)</f>
        <v/>
      </c>
      <c r="E31" s="123" t="str">
        <f>IFERROR(VLOOKUP($A31,'DID-list 2016'!$A$6:$K$349,8,0),"")</f>
        <v/>
      </c>
      <c r="F31" s="123" t="str">
        <f>IFERROR(VLOOKUP($A31,'DID-list 2016'!$A$6:$K$349,5,0),"")</f>
        <v/>
      </c>
      <c r="G31" s="123" t="str">
        <f>IFERROR(VLOOKUP($A31,'DID-list 2016'!$A$6:$K$349,9,0),"")</f>
        <v/>
      </c>
      <c r="H31" s="126" t="str">
        <f>IF(Formula!D31*(Formula!F31/100)=0,"",Formula!D31*(Formula!F31/100))</f>
        <v/>
      </c>
      <c r="I31" s="126" t="str">
        <f>IFERROR(IF(VLOOKUP($A31,'DID-list 2016'!$A$6:$K$349,10,0)="R","OK","NO"),"")</f>
        <v/>
      </c>
      <c r="J31" s="127" t="str">
        <f>IFERROR(IF(VLOOKUP($A31,'DID-list 2016'!$A$6:$K$349,10,0)="I","OK","NO"),"")</f>
        <v/>
      </c>
      <c r="K31" s="472" t="str">
        <f>IF(Formula!S31="","",Formula!S31)</f>
        <v/>
      </c>
      <c r="L31" s="472" t="str">
        <f>IF(Formula!T31="","",Formula!T31)</f>
        <v/>
      </c>
      <c r="M31" s="128" t="str">
        <f>IF(Formula!U31="","",Formula!U31)</f>
        <v/>
      </c>
      <c r="N31" s="124" t="str">
        <f>IF(Formula!V31="","",Formula!V31)</f>
        <v/>
      </c>
      <c r="O31" s="124" t="str">
        <f>IF(Formula!W31="","",Formula!W31)</f>
        <v/>
      </c>
      <c r="P31" s="128" t="str">
        <f t="shared" si="2"/>
        <v>Not OK</v>
      </c>
      <c r="Q31" s="128" t="str">
        <f t="shared" ca="1" si="3"/>
        <v>Not OK</v>
      </c>
      <c r="R31" s="128" t="str">
        <f t="shared" ca="1" si="4"/>
        <v>Not OK</v>
      </c>
      <c r="S31" s="128" t="str">
        <f t="shared" ca="1" si="5"/>
        <v>Not OK</v>
      </c>
      <c r="T31" s="128" t="str">
        <f t="shared" si="0"/>
        <v/>
      </c>
      <c r="U31" s="184" t="str">
        <f t="shared" si="1"/>
        <v/>
      </c>
      <c r="V31" s="124" t="str">
        <f>IFERROR(Formula!N31*'Degradability &amp; Toxicity 2016'!H31,"")</f>
        <v/>
      </c>
      <c r="W31" s="124" t="str">
        <f>IFERROR(Formula!O31*'Degradability &amp; Toxicity 2016'!H31,"")</f>
        <v/>
      </c>
      <c r="X31" s="124" t="str">
        <f>IFERROR(Formula!P31*'Degradability &amp; Toxicity 2016'!H31,"")</f>
        <v/>
      </c>
      <c r="Y31" s="124" t="str">
        <f t="shared" si="6"/>
        <v/>
      </c>
      <c r="Z31" s="118"/>
    </row>
    <row r="32" spans="1:26">
      <c r="A32" s="124" t="str">
        <f>IF(Formula!K32=0,"",Formula!K32)</f>
        <v/>
      </c>
      <c r="B32" s="125" t="str">
        <f>IF(D32="","",IF(A32="",NonDID,IFERROR(VLOOKUP(A32,'DID-list 2016'!$A$5:$K$350,2,0),Invalid)))</f>
        <v/>
      </c>
      <c r="C32" s="125" t="str">
        <f>IF(Formula!C32="","",Formula!C32)</f>
        <v/>
      </c>
      <c r="D32" s="125" t="str">
        <f>IF(Formula!E32=0,"",Formula!E32)</f>
        <v/>
      </c>
      <c r="E32" s="123" t="str">
        <f>IFERROR(VLOOKUP($A32,'DID-list 2016'!$A$6:$K$349,8,0),"")</f>
        <v/>
      </c>
      <c r="F32" s="123" t="str">
        <f>IFERROR(VLOOKUP($A32,'DID-list 2016'!$A$6:$K$349,5,0),"")</f>
        <v/>
      </c>
      <c r="G32" s="123" t="str">
        <f>IFERROR(VLOOKUP($A32,'DID-list 2016'!$A$6:$K$349,9,0),"")</f>
        <v/>
      </c>
      <c r="H32" s="126" t="str">
        <f>IF(Formula!D32*(Formula!F32/100)=0,"",Formula!D32*(Formula!F32/100))</f>
        <v/>
      </c>
      <c r="I32" s="126" t="str">
        <f>IFERROR(IF(VLOOKUP($A32,'DID-list 2016'!$A$6:$K$349,10,0)="R","OK","NO"),"")</f>
        <v/>
      </c>
      <c r="J32" s="127" t="str">
        <f>IFERROR(IF(VLOOKUP($A32,'DID-list 2016'!$A$6:$K$349,10,0)="I","OK","NO"),"")</f>
        <v/>
      </c>
      <c r="K32" s="472" t="str">
        <f>IF(Formula!S32="","",Formula!S32)</f>
        <v/>
      </c>
      <c r="L32" s="472" t="str">
        <f>IF(Formula!T32="","",Formula!T32)</f>
        <v/>
      </c>
      <c r="M32" s="128" t="str">
        <f>IF(Formula!U32="","",Formula!U32)</f>
        <v/>
      </c>
      <c r="N32" s="124" t="str">
        <f>IF(Formula!V32="","",Formula!V32)</f>
        <v/>
      </c>
      <c r="O32" s="124" t="str">
        <f>IF(Formula!W32="","",Formula!W32)</f>
        <v/>
      </c>
      <c r="P32" s="128" t="str">
        <f t="shared" si="2"/>
        <v>Not OK</v>
      </c>
      <c r="Q32" s="128" t="str">
        <f t="shared" ca="1" si="3"/>
        <v>Not OK</v>
      </c>
      <c r="R32" s="128" t="str">
        <f t="shared" ca="1" si="4"/>
        <v>Not OK</v>
      </c>
      <c r="S32" s="128" t="str">
        <f t="shared" ca="1" si="5"/>
        <v>Not OK</v>
      </c>
      <c r="T32" s="128" t="str">
        <f t="shared" si="0"/>
        <v/>
      </c>
      <c r="U32" s="184" t="str">
        <f t="shared" si="1"/>
        <v/>
      </c>
      <c r="V32" s="124" t="str">
        <f>IFERROR(Formula!N32*'Degradability &amp; Toxicity 2016'!H32,"")</f>
        <v/>
      </c>
      <c r="W32" s="124" t="str">
        <f>IFERROR(Formula!O32*'Degradability &amp; Toxicity 2016'!H32,"")</f>
        <v/>
      </c>
      <c r="X32" s="124" t="str">
        <f>IFERROR(Formula!P32*'Degradability &amp; Toxicity 2016'!H32,"")</f>
        <v/>
      </c>
      <c r="Y32" s="124" t="str">
        <f t="shared" si="6"/>
        <v/>
      </c>
      <c r="Z32" s="118"/>
    </row>
    <row r="33" spans="1:26">
      <c r="A33" s="124" t="str">
        <f>IF(Formula!K33=0,"",Formula!K33)</f>
        <v/>
      </c>
      <c r="B33" s="125" t="str">
        <f>IF(D33="","",IF(A33="",NonDID,IFERROR(VLOOKUP(A33,'DID-list 2016'!$A$5:$K$350,2,0),Invalid)))</f>
        <v/>
      </c>
      <c r="C33" s="125" t="str">
        <f>IF(Formula!C33="","",Formula!C33)</f>
        <v/>
      </c>
      <c r="D33" s="125" t="str">
        <f>IF(Formula!E33=0,"",Formula!E33)</f>
        <v/>
      </c>
      <c r="E33" s="123" t="str">
        <f>IFERROR(VLOOKUP($A33,'DID-list 2016'!$A$6:$K$349,8,0),"")</f>
        <v/>
      </c>
      <c r="F33" s="123" t="str">
        <f>IFERROR(VLOOKUP($A33,'DID-list 2016'!$A$6:$K$349,5,0),"")</f>
        <v/>
      </c>
      <c r="G33" s="123" t="str">
        <f>IFERROR(VLOOKUP($A33,'DID-list 2016'!$A$6:$K$349,9,0),"")</f>
        <v/>
      </c>
      <c r="H33" s="126" t="str">
        <f>IF(Formula!D33*(Formula!F33/100)=0,"",Formula!D33*(Formula!F33/100))</f>
        <v/>
      </c>
      <c r="I33" s="126" t="str">
        <f>IFERROR(IF(VLOOKUP($A33,'DID-list 2016'!$A$6:$K$349,10,0)="R","OK","NO"),"")</f>
        <v/>
      </c>
      <c r="J33" s="127" t="str">
        <f>IFERROR(IF(VLOOKUP($A33,'DID-list 2016'!$A$6:$K$349,10,0)="I","OK","NO"),"")</f>
        <v/>
      </c>
      <c r="K33" s="472" t="str">
        <f>IF(Formula!S33="","",Formula!S33)</f>
        <v/>
      </c>
      <c r="L33" s="472" t="str">
        <f>IF(Formula!T33="","",Formula!T33)</f>
        <v/>
      </c>
      <c r="M33" s="128" t="str">
        <f>IF(Formula!U33="","",Formula!U33)</f>
        <v/>
      </c>
      <c r="N33" s="124" t="str">
        <f>IF(Formula!V33="","",Formula!V33)</f>
        <v/>
      </c>
      <c r="O33" s="124" t="str">
        <f>IF(Formula!W33="","",Formula!W33)</f>
        <v/>
      </c>
      <c r="P33" s="128" t="str">
        <f t="shared" si="2"/>
        <v>Not OK</v>
      </c>
      <c r="Q33" s="128" t="str">
        <f t="shared" ca="1" si="3"/>
        <v>Not OK</v>
      </c>
      <c r="R33" s="128" t="str">
        <f t="shared" ca="1" si="4"/>
        <v>Not OK</v>
      </c>
      <c r="S33" s="128" t="str">
        <f t="shared" ca="1" si="5"/>
        <v>Not OK</v>
      </c>
      <c r="T33" s="128" t="str">
        <f t="shared" si="0"/>
        <v/>
      </c>
      <c r="U33" s="184" t="str">
        <f t="shared" si="1"/>
        <v/>
      </c>
      <c r="V33" s="124" t="str">
        <f>IFERROR(Formula!N33*'Degradability &amp; Toxicity 2016'!H33,"")</f>
        <v/>
      </c>
      <c r="W33" s="124" t="str">
        <f>IFERROR(Formula!O33*'Degradability &amp; Toxicity 2016'!H33,"")</f>
        <v/>
      </c>
      <c r="X33" s="124" t="str">
        <f>IFERROR(Formula!P33*'Degradability &amp; Toxicity 2016'!H33,"")</f>
        <v/>
      </c>
      <c r="Y33" s="124" t="str">
        <f t="shared" si="6"/>
        <v/>
      </c>
      <c r="Z33" s="118"/>
    </row>
    <row r="34" spans="1:26">
      <c r="A34" s="124" t="str">
        <f>IF(Formula!K34=0,"",Formula!K34)</f>
        <v/>
      </c>
      <c r="B34" s="125" t="str">
        <f>IF(D34="","",IF(A34="",NonDID,IFERROR(VLOOKUP(A34,'DID-list 2016'!$A$5:$K$350,2,0),Invalid)))</f>
        <v/>
      </c>
      <c r="C34" s="125" t="str">
        <f>IF(Formula!C34="","",Formula!C34)</f>
        <v/>
      </c>
      <c r="D34" s="125" t="str">
        <f>IF(Formula!E34=0,"",Formula!E34)</f>
        <v/>
      </c>
      <c r="E34" s="123" t="str">
        <f>IFERROR(VLOOKUP($A34,'DID-list 2016'!$A$6:$K$349,8,0),"")</f>
        <v/>
      </c>
      <c r="F34" s="123" t="str">
        <f>IFERROR(VLOOKUP($A34,'DID-list 2016'!$A$6:$K$349,5,0),"")</f>
        <v/>
      </c>
      <c r="G34" s="123" t="str">
        <f>IFERROR(VLOOKUP($A34,'DID-list 2016'!$A$6:$K$349,9,0),"")</f>
        <v/>
      </c>
      <c r="H34" s="126" t="str">
        <f>IF(Formula!D34*(Formula!F34/100)=0,"",Formula!D34*(Formula!F34/100))</f>
        <v/>
      </c>
      <c r="I34" s="126" t="str">
        <f>IFERROR(IF(VLOOKUP($A34,'DID-list 2016'!$A$6:$K$349,10,0)="R","OK","NO"),"")</f>
        <v/>
      </c>
      <c r="J34" s="127" t="str">
        <f>IFERROR(IF(VLOOKUP($A34,'DID-list 2016'!$A$6:$K$349,10,0)="I","OK","NO"),"")</f>
        <v/>
      </c>
      <c r="K34" s="472" t="str">
        <f>IF(Formula!S34="","",Formula!S34)</f>
        <v/>
      </c>
      <c r="L34" s="472" t="str">
        <f>IF(Formula!T34="","",Formula!T34)</f>
        <v/>
      </c>
      <c r="M34" s="128" t="str">
        <f>IF(Formula!U34="","",Formula!U34)</f>
        <v/>
      </c>
      <c r="N34" s="124" t="str">
        <f>IF(Formula!V34="","",Formula!V34)</f>
        <v/>
      </c>
      <c r="O34" s="124" t="str">
        <f>IF(Formula!W34="","",Formula!W34)</f>
        <v/>
      </c>
      <c r="P34" s="128" t="str">
        <f t="shared" si="2"/>
        <v>Not OK</v>
      </c>
      <c r="Q34" s="128" t="str">
        <f t="shared" ca="1" si="3"/>
        <v>Not OK</v>
      </c>
      <c r="R34" s="128" t="str">
        <f t="shared" ca="1" si="4"/>
        <v>Not OK</v>
      </c>
      <c r="S34" s="128" t="str">
        <f t="shared" ca="1" si="5"/>
        <v>Not OK</v>
      </c>
      <c r="T34" s="128" t="str">
        <f t="shared" si="0"/>
        <v/>
      </c>
      <c r="U34" s="184" t="str">
        <f t="shared" si="1"/>
        <v/>
      </c>
      <c r="V34" s="124" t="str">
        <f>IFERROR(Formula!N34*'Degradability &amp; Toxicity 2016'!H34,"")</f>
        <v/>
      </c>
      <c r="W34" s="124" t="str">
        <f>IFERROR(Formula!O34*'Degradability &amp; Toxicity 2016'!H34,"")</f>
        <v/>
      </c>
      <c r="X34" s="124" t="str">
        <f>IFERROR(Formula!P34*'Degradability &amp; Toxicity 2016'!H34,"")</f>
        <v/>
      </c>
      <c r="Y34" s="124" t="str">
        <f t="shared" si="6"/>
        <v/>
      </c>
      <c r="Z34" s="118"/>
    </row>
    <row r="35" spans="1:26">
      <c r="A35" s="124" t="str">
        <f>IF(Formula!K35=0,"",Formula!K35)</f>
        <v/>
      </c>
      <c r="B35" s="125" t="str">
        <f>IF(D35="","",IF(A35="",NonDID,IFERROR(VLOOKUP(A35,'DID-list 2016'!$A$5:$K$350,2,0),Invalid)))</f>
        <v/>
      </c>
      <c r="C35" s="125" t="str">
        <f>IF(Formula!C35="","",Formula!C35)</f>
        <v/>
      </c>
      <c r="D35" s="125" t="str">
        <f>IF(Formula!E35=0,"",Formula!E35)</f>
        <v/>
      </c>
      <c r="E35" s="123" t="str">
        <f>IFERROR(VLOOKUP($A35,'DID-list 2016'!$A$6:$K$349,8,0),"")</f>
        <v/>
      </c>
      <c r="F35" s="123" t="str">
        <f>IFERROR(VLOOKUP($A35,'DID-list 2016'!$A$6:$K$349,5,0),"")</f>
        <v/>
      </c>
      <c r="G35" s="123" t="str">
        <f>IFERROR(VLOOKUP($A35,'DID-list 2016'!$A$6:$K$349,9,0),"")</f>
        <v/>
      </c>
      <c r="H35" s="126" t="str">
        <f>IF(Formula!D35*(Formula!F35/100)=0,"",Formula!D35*(Formula!F35/100))</f>
        <v/>
      </c>
      <c r="I35" s="126" t="str">
        <f>IFERROR(IF(VLOOKUP($A35,'DID-list 2016'!$A$6:$K$349,10,0)="R","OK","NO"),"")</f>
        <v/>
      </c>
      <c r="J35" s="127" t="str">
        <f>IFERROR(IF(VLOOKUP($A35,'DID-list 2016'!$A$6:$K$349,10,0)="I","OK","NO"),"")</f>
        <v/>
      </c>
      <c r="K35" s="472" t="str">
        <f>IF(Formula!S35="","",Formula!S35)</f>
        <v/>
      </c>
      <c r="L35" s="472" t="str">
        <f>IF(Formula!T35="","",Formula!T35)</f>
        <v/>
      </c>
      <c r="M35" s="128" t="str">
        <f>IF(Formula!U35="","",Formula!U35)</f>
        <v/>
      </c>
      <c r="N35" s="124" t="str">
        <f>IF(Formula!V35="","",Formula!V35)</f>
        <v/>
      </c>
      <c r="O35" s="124" t="str">
        <f>IF(Formula!W35="","",Formula!W35)</f>
        <v/>
      </c>
      <c r="P35" s="128" t="str">
        <f t="shared" si="2"/>
        <v>Not OK</v>
      </c>
      <c r="Q35" s="128" t="str">
        <f t="shared" ca="1" si="3"/>
        <v>Not OK</v>
      </c>
      <c r="R35" s="128" t="str">
        <f t="shared" ca="1" si="4"/>
        <v>Not OK</v>
      </c>
      <c r="S35" s="128" t="str">
        <f t="shared" ca="1" si="5"/>
        <v>Not OK</v>
      </c>
      <c r="T35" s="128" t="str">
        <f t="shared" si="0"/>
        <v/>
      </c>
      <c r="U35" s="184" t="str">
        <f t="shared" si="1"/>
        <v/>
      </c>
      <c r="V35" s="124" t="str">
        <f>IFERROR(Formula!N35*'Degradability &amp; Toxicity 2016'!H35,"")</f>
        <v/>
      </c>
      <c r="W35" s="124" t="str">
        <f>IFERROR(Formula!O35*'Degradability &amp; Toxicity 2016'!H35,"")</f>
        <v/>
      </c>
      <c r="X35" s="124" t="str">
        <f>IFERROR(Formula!P35*'Degradability &amp; Toxicity 2016'!H35,"")</f>
        <v/>
      </c>
      <c r="Y35" s="124" t="str">
        <f t="shared" si="6"/>
        <v/>
      </c>
      <c r="Z35" s="118"/>
    </row>
    <row r="36" spans="1:26">
      <c r="A36" s="118"/>
      <c r="B36" s="135" t="s">
        <v>0</v>
      </c>
      <c r="C36" s="135"/>
      <c r="D36" s="136"/>
      <c r="E36" s="135"/>
      <c r="F36" s="135"/>
      <c r="G36" s="135"/>
      <c r="H36" s="137">
        <f>SUM(H6:H35)</f>
        <v>0</v>
      </c>
      <c r="I36" s="137"/>
      <c r="J36" s="137"/>
      <c r="K36" s="137"/>
      <c r="L36" s="137"/>
      <c r="M36" s="138"/>
      <c r="N36" s="176"/>
      <c r="O36" s="138"/>
      <c r="P36" s="138"/>
      <c r="Q36" s="138"/>
      <c r="R36" s="138"/>
      <c r="S36" s="138"/>
      <c r="T36" s="139"/>
      <c r="U36" s="139">
        <f t="shared" ref="U36:Y36" si="9">SUM(U6:U35)</f>
        <v>0</v>
      </c>
      <c r="V36" s="139">
        <f t="shared" si="9"/>
        <v>0</v>
      </c>
      <c r="W36" s="139">
        <f t="shared" si="9"/>
        <v>0</v>
      </c>
      <c r="X36" s="139">
        <f t="shared" si="9"/>
        <v>0</v>
      </c>
      <c r="Y36" s="139">
        <f t="shared" si="9"/>
        <v>0</v>
      </c>
      <c r="Z36" s="118"/>
    </row>
    <row r="37" spans="1:26">
      <c r="A37" s="118"/>
      <c r="B37" s="140"/>
      <c r="C37" s="140"/>
      <c r="D37" s="118"/>
      <c r="E37" s="140"/>
      <c r="F37" s="140"/>
      <c r="G37" s="140"/>
      <c r="H37" s="141"/>
      <c r="I37" s="141"/>
      <c r="J37" s="141"/>
      <c r="K37" s="141"/>
      <c r="L37" s="141"/>
      <c r="M37" s="142"/>
      <c r="N37" s="143"/>
      <c r="O37" s="144"/>
      <c r="P37" s="144"/>
      <c r="Q37" s="144"/>
      <c r="R37" s="144"/>
      <c r="S37" s="144"/>
      <c r="T37" s="118"/>
      <c r="U37" s="129"/>
      <c r="V37" s="129"/>
      <c r="W37" s="118"/>
      <c r="X37" s="118"/>
      <c r="Y37" s="118"/>
      <c r="Z37" s="118"/>
    </row>
    <row r="38" spans="1:26">
      <c r="A38" s="118"/>
      <c r="B38" s="140"/>
      <c r="C38" s="140"/>
      <c r="D38" s="118"/>
      <c r="E38" s="140"/>
      <c r="F38" s="140"/>
      <c r="G38" s="140"/>
      <c r="H38" s="141"/>
      <c r="I38" s="141"/>
      <c r="J38" s="141"/>
      <c r="K38" s="141"/>
      <c r="L38" s="141"/>
      <c r="M38" s="142"/>
      <c r="N38" s="143"/>
      <c r="O38" s="144"/>
      <c r="P38" s="144"/>
      <c r="Q38" s="144"/>
      <c r="R38" s="144"/>
      <c r="S38" s="144"/>
      <c r="T38" s="118"/>
      <c r="U38" s="129"/>
      <c r="V38" s="129"/>
      <c r="W38" s="118"/>
      <c r="X38" s="118"/>
      <c r="Y38" s="118"/>
      <c r="Z38" s="118"/>
    </row>
    <row r="39" spans="1:26">
      <c r="A39" s="122"/>
      <c r="B39" s="118"/>
      <c r="C39" s="118"/>
      <c r="D39" s="118"/>
      <c r="E39" s="118"/>
      <c r="F39" s="118"/>
      <c r="G39" s="118"/>
      <c r="H39" s="118"/>
      <c r="I39" s="166" t="s">
        <v>241</v>
      </c>
      <c r="J39" s="167"/>
      <c r="K39" s="167"/>
      <c r="L39" s="167"/>
      <c r="M39" s="508" t="str">
        <f>M44</f>
        <v>R17</v>
      </c>
      <c r="N39" s="508"/>
      <c r="O39" s="175" t="s">
        <v>412</v>
      </c>
      <c r="P39" s="185"/>
      <c r="Q39" s="185"/>
      <c r="R39" s="185"/>
      <c r="S39" s="185"/>
      <c r="T39" s="118"/>
      <c r="U39" s="118"/>
      <c r="V39" s="118"/>
      <c r="W39" s="118"/>
      <c r="X39" s="118"/>
      <c r="Y39" s="118"/>
      <c r="Z39" s="118"/>
    </row>
    <row r="40" spans="1:26" ht="33" customHeight="1">
      <c r="A40" s="122"/>
      <c r="B40" s="458" t="s">
        <v>568</v>
      </c>
      <c r="C40" s="145"/>
      <c r="D40" s="145"/>
      <c r="E40" s="145"/>
      <c r="F40" s="145"/>
      <c r="G40" s="145"/>
      <c r="H40" s="146"/>
      <c r="I40" s="164" t="s">
        <v>235</v>
      </c>
      <c r="J40" s="164"/>
      <c r="K40" s="164"/>
      <c r="L40" s="165"/>
      <c r="M40" s="513" t="str">
        <f>M45</f>
        <v>∑ (H410*100 + H411 *10 + H412) (%)</v>
      </c>
      <c r="N40" s="513"/>
      <c r="O40" s="175" t="s">
        <v>380</v>
      </c>
      <c r="P40" s="185"/>
      <c r="Q40" s="185"/>
      <c r="R40" s="185"/>
      <c r="S40" s="185"/>
      <c r="T40" s="118"/>
      <c r="U40" s="118"/>
      <c r="V40" s="118"/>
      <c r="W40" s="118"/>
      <c r="X40" s="118"/>
      <c r="Y40" s="118"/>
      <c r="Z40" s="118"/>
    </row>
    <row r="41" spans="1:26">
      <c r="A41" s="122"/>
      <c r="B41" s="486" t="s">
        <v>242</v>
      </c>
      <c r="C41" s="487"/>
      <c r="D41" s="487"/>
      <c r="E41" s="487"/>
      <c r="F41" s="487"/>
      <c r="G41" s="487"/>
      <c r="H41" s="488"/>
      <c r="I41" s="181" t="str">
        <f>I46</f>
        <v>Leave on</v>
      </c>
      <c r="J41" s="182"/>
      <c r="K41" s="182"/>
      <c r="L41" s="183"/>
      <c r="M41" s="493" t="str">
        <f>IF(Y36&lt;=M46+0.045,"OK","NO")</f>
        <v>OK</v>
      </c>
      <c r="N41" s="493"/>
      <c r="O41" s="177" t="str">
        <f>IFERROR(IF((U36/H36)&gt;0.9445,"OK","NO"),"")</f>
        <v/>
      </c>
      <c r="P41" s="134"/>
      <c r="Q41" s="134"/>
      <c r="R41" s="134"/>
      <c r="S41" s="134"/>
      <c r="T41" s="118"/>
      <c r="U41" s="118"/>
      <c r="V41" s="118"/>
      <c r="W41" s="118"/>
      <c r="X41" s="118"/>
      <c r="Y41" s="118"/>
      <c r="Z41" s="118"/>
    </row>
    <row r="42" spans="1:26" ht="12.75" customHeight="1">
      <c r="A42" s="122"/>
      <c r="B42" s="486"/>
      <c r="C42" s="487"/>
      <c r="D42" s="487"/>
      <c r="E42" s="487"/>
      <c r="F42" s="487"/>
      <c r="G42" s="487"/>
      <c r="H42" s="488"/>
      <c r="I42" s="497"/>
      <c r="J42" s="497"/>
      <c r="K42" s="134"/>
      <c r="L42" s="134"/>
      <c r="M42" s="118"/>
      <c r="N42" s="118"/>
      <c r="O42" s="118"/>
      <c r="P42" s="118"/>
      <c r="Q42" s="118"/>
      <c r="R42" s="118"/>
      <c r="S42" s="118"/>
      <c r="T42" s="118"/>
      <c r="U42" s="118"/>
      <c r="V42" s="118"/>
      <c r="W42" s="118"/>
      <c r="X42" s="118"/>
      <c r="Y42" s="118"/>
      <c r="Z42" s="118"/>
    </row>
    <row r="43" spans="1:26" ht="12.75" customHeight="1">
      <c r="A43" s="122"/>
      <c r="B43" s="486" t="s">
        <v>243</v>
      </c>
      <c r="C43" s="487"/>
      <c r="D43" s="487"/>
      <c r="E43" s="487"/>
      <c r="F43" s="487"/>
      <c r="G43" s="487"/>
      <c r="H43" s="488"/>
      <c r="I43" s="497"/>
      <c r="J43" s="497"/>
      <c r="K43" s="134"/>
      <c r="L43" s="134"/>
      <c r="M43" s="118"/>
      <c r="N43" s="118"/>
      <c r="O43" s="118"/>
      <c r="P43" s="118"/>
      <c r="Q43" s="118"/>
      <c r="R43" s="118"/>
      <c r="S43" s="118"/>
      <c r="T43" s="118"/>
      <c r="U43" s="118"/>
      <c r="V43" s="118"/>
      <c r="W43" s="118"/>
      <c r="X43" s="118"/>
      <c r="Y43" s="118"/>
      <c r="Z43" s="118"/>
    </row>
    <row r="44" spans="1:26" ht="27" customHeight="1">
      <c r="A44" s="122"/>
      <c r="B44" s="505"/>
      <c r="C44" s="506"/>
      <c r="D44" s="506"/>
      <c r="E44" s="506"/>
      <c r="F44" s="506"/>
      <c r="G44" s="506"/>
      <c r="H44" s="507"/>
      <c r="I44" s="166" t="s">
        <v>239</v>
      </c>
      <c r="J44" s="167"/>
      <c r="K44" s="167"/>
      <c r="L44" s="167"/>
      <c r="M44" s="508" t="s">
        <v>411</v>
      </c>
      <c r="N44" s="508"/>
      <c r="O44" s="508" t="s">
        <v>412</v>
      </c>
      <c r="P44" s="508"/>
      <c r="Q44" s="508"/>
      <c r="R44" s="508"/>
      <c r="S44" s="508"/>
      <c r="T44" s="508"/>
      <c r="U44" s="508"/>
      <c r="V44" s="508"/>
      <c r="W44" s="118"/>
      <c r="X44" s="118"/>
      <c r="Y44" s="118"/>
      <c r="Z44" s="118"/>
    </row>
    <row r="45" spans="1:26" ht="141" customHeight="1">
      <c r="A45" s="122"/>
      <c r="B45" s="470"/>
      <c r="C45" s="470"/>
      <c r="D45" s="470"/>
      <c r="E45" s="470"/>
      <c r="F45" s="470"/>
      <c r="G45" s="470"/>
      <c r="H45" s="470"/>
      <c r="I45" s="163" t="s">
        <v>235</v>
      </c>
      <c r="J45" s="164"/>
      <c r="K45" s="164"/>
      <c r="L45" s="183"/>
      <c r="M45" s="509" t="s">
        <v>402</v>
      </c>
      <c r="N45" s="509"/>
      <c r="O45" s="510" t="s">
        <v>401</v>
      </c>
      <c r="P45" s="511"/>
      <c r="Q45" s="511"/>
      <c r="R45" s="511"/>
      <c r="S45" s="511"/>
      <c r="T45" s="511"/>
      <c r="U45" s="511"/>
      <c r="V45" s="512"/>
      <c r="W45" s="118"/>
      <c r="X45" s="118"/>
      <c r="Y45" s="118"/>
      <c r="Z45" s="118"/>
    </row>
    <row r="46" spans="1:26" ht="12.75" customHeight="1">
      <c r="A46" s="122"/>
      <c r="B46" s="470"/>
      <c r="C46" s="470"/>
      <c r="D46" s="470"/>
      <c r="E46" s="470"/>
      <c r="F46" s="470"/>
      <c r="G46" s="470"/>
      <c r="H46" s="470"/>
      <c r="I46" s="503" t="s">
        <v>387</v>
      </c>
      <c r="J46" s="503"/>
      <c r="K46" s="503"/>
      <c r="L46" s="503"/>
      <c r="M46" s="504">
        <v>2.5</v>
      </c>
      <c r="N46" s="504"/>
      <c r="O46" s="484"/>
      <c r="P46" s="484"/>
      <c r="Q46" s="484"/>
      <c r="R46" s="484"/>
      <c r="S46" s="484"/>
      <c r="T46" s="484"/>
      <c r="U46" s="484"/>
      <c r="V46" s="484"/>
      <c r="W46" s="118"/>
      <c r="X46" s="118"/>
      <c r="Y46" s="118"/>
      <c r="Z46" s="118"/>
    </row>
    <row r="47" spans="1:26" ht="27.75" customHeight="1">
      <c r="A47" s="122"/>
      <c r="B47" s="498" t="s">
        <v>261</v>
      </c>
      <c r="C47" s="499"/>
      <c r="D47" s="499"/>
      <c r="E47" s="499"/>
      <c r="F47" s="499"/>
      <c r="G47" s="499"/>
      <c r="H47" s="500"/>
      <c r="I47" s="497"/>
      <c r="J47" s="497"/>
      <c r="K47" s="134"/>
      <c r="L47" s="134"/>
      <c r="M47" s="118"/>
      <c r="N47" s="118"/>
      <c r="O47" s="134"/>
      <c r="P47" s="134"/>
      <c r="Q47" s="134"/>
      <c r="R47" s="134"/>
      <c r="S47" s="134"/>
      <c r="T47" s="134"/>
      <c r="U47" s="134"/>
      <c r="V47" s="118"/>
      <c r="W47" s="118"/>
      <c r="X47" s="118"/>
      <c r="Y47" s="118"/>
      <c r="Z47" s="118"/>
    </row>
    <row r="48" spans="1:26">
      <c r="A48" s="122"/>
      <c r="B48" s="515" t="s">
        <v>575</v>
      </c>
      <c r="C48" s="516"/>
      <c r="D48" s="516"/>
      <c r="E48" s="516"/>
      <c r="F48" s="516"/>
      <c r="G48" s="516"/>
      <c r="H48" s="517"/>
      <c r="I48" s="118"/>
      <c r="J48" s="118"/>
      <c r="K48" s="118"/>
      <c r="L48" s="142"/>
      <c r="M48" s="118"/>
      <c r="N48" s="118"/>
      <c r="O48" s="118"/>
      <c r="P48" s="118"/>
      <c r="Q48" s="118"/>
      <c r="R48" s="118"/>
      <c r="S48" s="118"/>
      <c r="T48" s="118"/>
      <c r="U48" s="118"/>
      <c r="V48" s="118"/>
      <c r="W48" s="118"/>
      <c r="X48" s="118"/>
      <c r="Y48" s="118"/>
      <c r="Z48" s="118"/>
    </row>
    <row r="49" spans="1:26" ht="43.5" customHeight="1">
      <c r="A49" s="122"/>
      <c r="B49" s="478" t="s">
        <v>371</v>
      </c>
      <c r="C49" s="479"/>
      <c r="D49" s="479"/>
      <c r="E49" s="479"/>
      <c r="F49" s="479"/>
      <c r="G49" s="479"/>
      <c r="H49" s="480"/>
      <c r="I49" s="497"/>
      <c r="J49" s="497"/>
      <c r="K49" s="134"/>
      <c r="L49" s="134"/>
      <c r="M49" s="118"/>
      <c r="N49" s="118"/>
      <c r="O49" s="134"/>
      <c r="P49" s="134"/>
      <c r="Q49" s="134"/>
      <c r="R49" s="134"/>
      <c r="S49" s="134"/>
      <c r="T49" s="134"/>
      <c r="U49" s="134"/>
      <c r="V49" s="118"/>
      <c r="W49" s="118"/>
      <c r="X49" s="118"/>
      <c r="Y49" s="118"/>
      <c r="Z49" s="118"/>
    </row>
    <row r="50" spans="1:26">
      <c r="A50" s="118"/>
      <c r="B50" s="471"/>
      <c r="C50" s="471"/>
      <c r="D50" s="471"/>
      <c r="E50" s="471"/>
      <c r="F50" s="471"/>
      <c r="G50" s="471"/>
      <c r="H50" s="471"/>
      <c r="I50" s="118"/>
      <c r="J50" s="118"/>
      <c r="K50" s="118"/>
      <c r="L50" s="142"/>
      <c r="M50" s="118"/>
      <c r="N50" s="118"/>
      <c r="O50" s="118"/>
      <c r="P50" s="118"/>
      <c r="Q50" s="118"/>
      <c r="R50" s="118"/>
      <c r="S50" s="118"/>
      <c r="T50" s="118"/>
      <c r="U50" s="118"/>
      <c r="V50" s="118"/>
      <c r="W50" s="118"/>
      <c r="X50" s="118"/>
      <c r="Y50" s="118"/>
      <c r="Z50" s="118"/>
    </row>
    <row r="51" spans="1:26">
      <c r="A51" s="118"/>
      <c r="B51" s="471"/>
      <c r="C51" s="471"/>
      <c r="D51" s="471"/>
      <c r="E51" s="471"/>
      <c r="F51" s="471"/>
      <c r="G51" s="471"/>
      <c r="H51" s="471"/>
      <c r="I51" s="497"/>
      <c r="J51" s="497"/>
      <c r="K51" s="134"/>
      <c r="L51" s="134"/>
      <c r="M51" s="118"/>
      <c r="N51" s="118"/>
      <c r="O51" s="134"/>
      <c r="P51" s="134"/>
      <c r="Q51" s="134"/>
      <c r="R51" s="134"/>
      <c r="S51" s="134"/>
      <c r="T51" s="134"/>
      <c r="U51" s="134"/>
      <c r="V51" s="118"/>
      <c r="W51" s="118"/>
      <c r="X51" s="118"/>
      <c r="Y51" s="118"/>
      <c r="Z51" s="118"/>
    </row>
    <row r="52" spans="1:26" ht="12.75" customHeight="1">
      <c r="A52" s="118"/>
      <c r="B52" s="476"/>
      <c r="C52" s="476"/>
      <c r="D52" s="514"/>
      <c r="E52" s="514"/>
      <c r="F52" s="514"/>
      <c r="G52" s="514"/>
      <c r="H52" s="514"/>
      <c r="I52" s="118"/>
      <c r="J52" s="118"/>
      <c r="K52" s="118"/>
      <c r="L52" s="142"/>
      <c r="M52" s="118"/>
      <c r="N52" s="118"/>
      <c r="O52" s="118"/>
      <c r="P52" s="118"/>
      <c r="Q52" s="118"/>
      <c r="R52" s="118"/>
      <c r="S52" s="118"/>
      <c r="T52" s="118"/>
      <c r="U52" s="118"/>
      <c r="V52" s="118"/>
      <c r="W52" s="118"/>
      <c r="X52" s="118"/>
      <c r="Y52" s="118"/>
      <c r="Z52" s="118"/>
    </row>
    <row r="53" spans="1:26">
      <c r="A53" s="118"/>
      <c r="B53" s="514"/>
      <c r="C53" s="514"/>
      <c r="D53" s="514"/>
      <c r="E53" s="514"/>
      <c r="F53" s="514"/>
      <c r="G53" s="514"/>
      <c r="H53" s="514"/>
      <c r="I53" s="497"/>
      <c r="J53" s="497"/>
      <c r="K53" s="134"/>
      <c r="L53" s="134"/>
      <c r="M53" s="134"/>
      <c r="N53" s="134"/>
      <c r="O53" s="134"/>
      <c r="P53" s="134"/>
      <c r="Q53" s="134"/>
      <c r="R53" s="134"/>
      <c r="S53" s="134"/>
      <c r="T53" s="134"/>
      <c r="U53" s="118"/>
      <c r="V53" s="118"/>
      <c r="W53" s="118"/>
      <c r="X53" s="118"/>
      <c r="Y53" s="118"/>
      <c r="Z53" s="118"/>
    </row>
    <row r="54" spans="1:26">
      <c r="A54" s="118"/>
      <c r="B54" s="514"/>
      <c r="C54" s="514"/>
      <c r="D54" s="514"/>
      <c r="E54" s="514"/>
      <c r="F54" s="514"/>
      <c r="G54" s="514"/>
      <c r="H54" s="514"/>
      <c r="I54" s="497"/>
      <c r="J54" s="497"/>
      <c r="K54" s="134"/>
      <c r="L54" s="134"/>
      <c r="M54" s="134"/>
      <c r="N54" s="134"/>
      <c r="O54" s="134"/>
      <c r="P54" s="134"/>
      <c r="Q54" s="134"/>
      <c r="R54" s="134"/>
      <c r="S54" s="134"/>
      <c r="T54" s="134"/>
      <c r="U54" s="118"/>
      <c r="V54" s="118"/>
      <c r="W54" s="118"/>
      <c r="X54" s="118"/>
      <c r="Y54" s="118"/>
      <c r="Z54" s="118"/>
    </row>
    <row r="55" spans="1:26" ht="12.75" customHeight="1">
      <c r="A55" s="118"/>
      <c r="B55" s="122"/>
      <c r="C55" s="122"/>
      <c r="D55" s="118"/>
      <c r="E55" s="118"/>
      <c r="F55" s="118"/>
      <c r="G55" s="118"/>
      <c r="H55" s="118"/>
      <c r="I55" s="497"/>
      <c r="J55" s="497"/>
      <c r="K55" s="134"/>
      <c r="L55" s="134"/>
      <c r="M55" s="134"/>
      <c r="N55" s="134"/>
      <c r="O55" s="134"/>
      <c r="P55" s="134"/>
      <c r="Q55" s="134"/>
      <c r="R55" s="134"/>
      <c r="S55" s="134"/>
      <c r="T55" s="134"/>
      <c r="U55" s="118"/>
      <c r="V55" s="118"/>
      <c r="W55" s="118"/>
      <c r="X55" s="118"/>
      <c r="Y55" s="118"/>
      <c r="Z55" s="118"/>
    </row>
    <row r="56" spans="1:26">
      <c r="A56" s="118"/>
      <c r="B56" s="118"/>
      <c r="C56" s="118"/>
      <c r="D56" s="118"/>
      <c r="E56" s="118"/>
      <c r="F56" s="118"/>
      <c r="G56" s="118"/>
      <c r="H56" s="118"/>
      <c r="I56" s="497"/>
      <c r="J56" s="497"/>
      <c r="K56" s="134"/>
      <c r="L56" s="134"/>
      <c r="M56" s="134"/>
      <c r="N56" s="134"/>
      <c r="O56" s="118"/>
      <c r="P56" s="118"/>
      <c r="Q56" s="118"/>
      <c r="R56" s="118"/>
      <c r="S56" s="118"/>
      <c r="T56" s="134"/>
      <c r="U56" s="118"/>
      <c r="V56" s="118"/>
      <c r="W56" s="118"/>
      <c r="X56" s="118"/>
      <c r="Y56" s="118"/>
      <c r="Z56" s="118"/>
    </row>
    <row r="57" spans="1:26">
      <c r="A57" s="118"/>
      <c r="B57" s="118"/>
      <c r="C57" s="118"/>
      <c r="D57" s="118"/>
      <c r="E57" s="118"/>
      <c r="F57" s="118"/>
      <c r="G57" s="118"/>
      <c r="H57" s="118"/>
      <c r="I57" s="118"/>
      <c r="J57" s="118"/>
      <c r="K57" s="118"/>
      <c r="L57" s="142"/>
      <c r="M57" s="118"/>
      <c r="N57" s="118"/>
      <c r="O57" s="118"/>
      <c r="P57" s="118"/>
      <c r="Q57" s="118"/>
      <c r="R57" s="118"/>
      <c r="S57" s="118"/>
      <c r="T57" s="118"/>
      <c r="U57" s="118"/>
      <c r="V57" s="118"/>
      <c r="W57" s="118"/>
      <c r="X57" s="118"/>
      <c r="Y57" s="118"/>
      <c r="Z57" s="118"/>
    </row>
    <row r="58" spans="1:26">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row>
  </sheetData>
  <mergeCells count="27">
    <mergeCell ref="I56:J56"/>
    <mergeCell ref="I46:L46"/>
    <mergeCell ref="I53:J53"/>
    <mergeCell ref="I54:J54"/>
    <mergeCell ref="I55:J55"/>
    <mergeCell ref="I49:J49"/>
    <mergeCell ref="I51:J51"/>
    <mergeCell ref="O45:V45"/>
    <mergeCell ref="O44:V44"/>
    <mergeCell ref="O46:V46"/>
    <mergeCell ref="I47:J47"/>
    <mergeCell ref="A1:I1"/>
    <mergeCell ref="E3:F3"/>
    <mergeCell ref="M44:N44"/>
    <mergeCell ref="B47:H47"/>
    <mergeCell ref="I42:J42"/>
    <mergeCell ref="B41:H42"/>
    <mergeCell ref="B52:H54"/>
    <mergeCell ref="M45:N45"/>
    <mergeCell ref="M46:N46"/>
    <mergeCell ref="M39:N39"/>
    <mergeCell ref="M41:N41"/>
    <mergeCell ref="M40:N40"/>
    <mergeCell ref="B43:H44"/>
    <mergeCell ref="I43:J43"/>
    <mergeCell ref="B48:H48"/>
    <mergeCell ref="B49:H49"/>
  </mergeCells>
  <conditionalFormatting sqref="M41">
    <cfRule type="containsText" dxfId="5" priority="5" stopIfTrue="1" operator="containsText" text="OK">
      <formula>NOT(ISERROR(SEARCH("OK",M41)))</formula>
    </cfRule>
    <cfRule type="notContainsText" dxfId="4" priority="6" stopIfTrue="1" operator="notContains" text="OK">
      <formula>ISERROR(SEARCH("OK",M41))</formula>
    </cfRule>
  </conditionalFormatting>
  <conditionalFormatting sqref="O41:S41">
    <cfRule type="containsText" dxfId="3" priority="3" stopIfTrue="1" operator="containsText" text="OK">
      <formula>NOT(ISERROR(SEARCH("OK",O41)))</formula>
    </cfRule>
    <cfRule type="notContainsText" dxfId="2" priority="4" stopIfTrue="1" operator="notContains" text="OK">
      <formula>ISERROR(SEARCH("OK",O41))</formula>
    </cfRule>
  </conditionalFormatting>
  <conditionalFormatting sqref="B6:B35">
    <cfRule type="beginsWith" dxfId="1" priority="1" operator="beginsWith" text="See text box">
      <formula>LEFT(B6,LEN("See text box"))="See text box"</formula>
    </cfRule>
    <cfRule type="beginsWith" dxfId="0" priority="2" operator="beginsWith" text="Invalid DID no">
      <formula>LEFT(B6,LEN("Invalid DID no"))="Invalid DID no"</formula>
    </cfRule>
  </conditionalFormatting>
  <pageMargins left="0.75" right="0.75" top="1" bottom="1" header="0" footer="0"/>
  <pageSetup paperSize="9" orientation="landscape" r:id="rId1"/>
  <headerFooter alignWithMargins="0">
    <oddHeader>&amp;C&amp;A</oddHeader>
    <oddFooter>&amp;CPage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222"/>
  <sheetViews>
    <sheetView zoomScaleNormal="100" workbookViewId="0">
      <selection activeCell="C10" sqref="C10"/>
    </sheetView>
  </sheetViews>
  <sheetFormatPr defaultColWidth="11.44140625" defaultRowHeight="11.4"/>
  <cols>
    <col min="1" max="1" width="5.6640625" style="2" customWidth="1"/>
    <col min="2" max="2" width="15.44140625" style="2" customWidth="1"/>
    <col min="3" max="3" width="25.44140625" style="2" customWidth="1"/>
    <col min="4" max="4" width="8.33203125" style="3" customWidth="1"/>
    <col min="5" max="5" width="8" style="3" customWidth="1"/>
    <col min="6" max="6" width="9.88671875" style="3" customWidth="1"/>
    <col min="7" max="7" width="8.33203125" style="3" customWidth="1"/>
    <col min="8" max="8" width="7.88671875" style="3" customWidth="1"/>
    <col min="9" max="9" width="9.88671875" style="3" customWidth="1"/>
    <col min="10" max="10" width="6.109375" style="3" customWidth="1"/>
    <col min="11" max="11" width="6.6640625" style="3" customWidth="1"/>
    <col min="12" max="12" width="10.109375" style="3" customWidth="1"/>
    <col min="13" max="14" width="10.88671875" style="2" customWidth="1"/>
    <col min="15" max="16384" width="11.44140625" style="2"/>
  </cols>
  <sheetData>
    <row r="1" spans="1:12" ht="22.8">
      <c r="A1" s="1" t="s">
        <v>2</v>
      </c>
    </row>
    <row r="2" spans="1:12" ht="17.399999999999999">
      <c r="A2" s="4" t="s">
        <v>3</v>
      </c>
    </row>
    <row r="3" spans="1:12" ht="12" thickBot="1"/>
    <row r="4" spans="1:12" ht="18" thickBot="1">
      <c r="B4" s="4"/>
      <c r="D4" s="5" t="s">
        <v>4</v>
      </c>
      <c r="E4" s="6"/>
      <c r="F4" s="7"/>
      <c r="G4" s="5" t="s">
        <v>5</v>
      </c>
      <c r="H4" s="6"/>
      <c r="I4" s="7"/>
      <c r="J4" s="5" t="s">
        <v>6</v>
      </c>
      <c r="K4" s="6"/>
      <c r="L4" s="7"/>
    </row>
    <row r="5" spans="1:12" ht="42" customHeight="1" thickBot="1">
      <c r="A5" s="8" t="s">
        <v>7</v>
      </c>
      <c r="B5" s="9" t="s">
        <v>8</v>
      </c>
      <c r="C5" s="10"/>
      <c r="D5" s="11" t="s">
        <v>9</v>
      </c>
      <c r="E5" s="12" t="s">
        <v>10</v>
      </c>
      <c r="F5" s="13" t="s">
        <v>11</v>
      </c>
      <c r="G5" s="14" t="s">
        <v>12</v>
      </c>
      <c r="H5" s="15" t="s">
        <v>13</v>
      </c>
      <c r="I5" s="16" t="s">
        <v>14</v>
      </c>
      <c r="J5" s="14" t="s">
        <v>1</v>
      </c>
      <c r="K5" s="15" t="s">
        <v>15</v>
      </c>
      <c r="L5" s="16" t="s">
        <v>16</v>
      </c>
    </row>
    <row r="6" spans="1:12">
      <c r="C6" s="17"/>
      <c r="D6" s="18"/>
      <c r="E6" s="19"/>
      <c r="F6" s="20"/>
      <c r="G6" s="18"/>
      <c r="H6" s="19"/>
      <c r="I6" s="20"/>
      <c r="J6" s="18"/>
      <c r="K6" s="19"/>
      <c r="L6" s="20"/>
    </row>
    <row r="7" spans="1:12" ht="16.2" thickBot="1">
      <c r="A7" s="21"/>
      <c r="B7" s="22" t="s">
        <v>17</v>
      </c>
      <c r="C7" s="23"/>
      <c r="D7" s="24"/>
      <c r="E7" s="25"/>
      <c r="F7" s="26"/>
      <c r="G7" s="24"/>
      <c r="H7" s="25"/>
      <c r="I7" s="26"/>
      <c r="J7" s="24"/>
      <c r="K7" s="25"/>
      <c r="L7" s="26"/>
    </row>
    <row r="8" spans="1:12">
      <c r="A8" s="27">
        <v>1</v>
      </c>
      <c r="B8" s="28" t="s">
        <v>18</v>
      </c>
      <c r="C8" s="29"/>
      <c r="D8" s="30">
        <v>4.0999999999999996</v>
      </c>
      <c r="E8" s="31">
        <v>1000</v>
      </c>
      <c r="F8" s="32">
        <f>D8/E8</f>
        <v>4.0999999999999995E-3</v>
      </c>
      <c r="G8" s="30">
        <v>0.69</v>
      </c>
      <c r="H8" s="31">
        <v>10</v>
      </c>
      <c r="I8" s="32">
        <f>G8/H8</f>
        <v>6.8999999999999992E-2</v>
      </c>
      <c r="J8" s="33">
        <v>0.05</v>
      </c>
      <c r="K8" s="31" t="s">
        <v>19</v>
      </c>
      <c r="L8" s="32" t="s">
        <v>20</v>
      </c>
    </row>
    <row r="9" spans="1:12">
      <c r="A9" s="34">
        <f t="shared" ref="A9:A26" si="0">A8+1</f>
        <v>2</v>
      </c>
      <c r="B9" s="35" t="s">
        <v>21</v>
      </c>
      <c r="C9" s="36"/>
      <c r="D9" s="18">
        <v>4.2</v>
      </c>
      <c r="E9" s="19">
        <v>1000</v>
      </c>
      <c r="F9" s="20">
        <f>D9/E9</f>
        <v>4.2000000000000006E-3</v>
      </c>
      <c r="G9" s="18">
        <v>3.4</v>
      </c>
      <c r="H9" s="19">
        <v>100</v>
      </c>
      <c r="I9" s="20">
        <f>G9/H9</f>
        <v>3.4000000000000002E-2</v>
      </c>
      <c r="J9" s="37">
        <v>0.05</v>
      </c>
      <c r="K9" s="19" t="s">
        <v>19</v>
      </c>
      <c r="L9" s="20" t="s">
        <v>22</v>
      </c>
    </row>
    <row r="10" spans="1:12">
      <c r="A10" s="34">
        <f t="shared" si="0"/>
        <v>3</v>
      </c>
      <c r="B10" s="35" t="s">
        <v>23</v>
      </c>
      <c r="C10" s="36"/>
      <c r="D10" s="18">
        <v>6.7</v>
      </c>
      <c r="E10" s="19">
        <v>5000</v>
      </c>
      <c r="F10" s="20">
        <f>D10/E10</f>
        <v>1.34E-3</v>
      </c>
      <c r="G10" s="18">
        <v>0.44</v>
      </c>
      <c r="H10" s="19">
        <v>10</v>
      </c>
      <c r="I10" s="20">
        <f>G10/H10</f>
        <v>4.3999999999999997E-2</v>
      </c>
      <c r="J10" s="37">
        <v>0.05</v>
      </c>
      <c r="K10" s="19" t="s">
        <v>19</v>
      </c>
      <c r="L10" s="20" t="s">
        <v>20</v>
      </c>
    </row>
    <row r="11" spans="1:12">
      <c r="A11" s="34">
        <f t="shared" si="0"/>
        <v>4</v>
      </c>
      <c r="B11" s="35" t="s">
        <v>24</v>
      </c>
      <c r="C11" s="36"/>
      <c r="D11" s="18">
        <v>132</v>
      </c>
      <c r="E11" s="19">
        <v>5000</v>
      </c>
      <c r="F11" s="20">
        <f>D11/E11</f>
        <v>2.64E-2</v>
      </c>
      <c r="G11" s="18"/>
      <c r="H11" s="19"/>
      <c r="I11" s="20">
        <f>F11</f>
        <v>2.64E-2</v>
      </c>
      <c r="J11" s="37">
        <v>0.05</v>
      </c>
      <c r="K11" s="19" t="s">
        <v>19</v>
      </c>
      <c r="L11" s="20" t="s">
        <v>25</v>
      </c>
    </row>
    <row r="12" spans="1:12">
      <c r="A12" s="34">
        <f t="shared" si="0"/>
        <v>5</v>
      </c>
      <c r="B12" s="35" t="s">
        <v>26</v>
      </c>
      <c r="C12" s="36"/>
      <c r="D12" s="18">
        <v>2.8</v>
      </c>
      <c r="E12" s="19">
        <v>1000</v>
      </c>
      <c r="F12" s="20">
        <f>D12/E12</f>
        <v>2.8E-3</v>
      </c>
      <c r="G12" s="18">
        <v>2</v>
      </c>
      <c r="H12" s="19">
        <v>100</v>
      </c>
      <c r="I12" s="20">
        <f>G12/H12</f>
        <v>0.02</v>
      </c>
      <c r="J12" s="37">
        <v>0.05</v>
      </c>
      <c r="K12" s="19" t="s">
        <v>19</v>
      </c>
      <c r="L12" s="20" t="s">
        <v>25</v>
      </c>
    </row>
    <row r="13" spans="1:12">
      <c r="A13" s="34">
        <f t="shared" si="0"/>
        <v>6</v>
      </c>
      <c r="B13" s="35" t="s">
        <v>27</v>
      </c>
      <c r="C13" s="36"/>
      <c r="D13" s="18"/>
      <c r="E13" s="19"/>
      <c r="F13" s="20">
        <f>(F12+F14)/2</f>
        <v>1.49E-2</v>
      </c>
      <c r="G13" s="18"/>
      <c r="H13" s="19"/>
      <c r="I13" s="20">
        <f>(I12+I14)/2</f>
        <v>2.7000000000000003E-2</v>
      </c>
      <c r="J13" s="37">
        <v>0.05</v>
      </c>
      <c r="K13" s="19" t="s">
        <v>19</v>
      </c>
      <c r="L13" s="20" t="s">
        <v>25</v>
      </c>
    </row>
    <row r="14" spans="1:12">
      <c r="A14" s="34">
        <f t="shared" si="0"/>
        <v>7</v>
      </c>
      <c r="B14" s="35" t="s">
        <v>28</v>
      </c>
      <c r="C14" s="36"/>
      <c r="D14" s="18">
        <v>27</v>
      </c>
      <c r="E14" s="19">
        <v>1000</v>
      </c>
      <c r="F14" s="20">
        <f t="shared" ref="F14:F26" si="1">D14/E14</f>
        <v>2.7E-2</v>
      </c>
      <c r="G14" s="18">
        <v>1.7</v>
      </c>
      <c r="H14" s="19">
        <v>50</v>
      </c>
      <c r="I14" s="20">
        <f>G14/H14</f>
        <v>3.4000000000000002E-2</v>
      </c>
      <c r="J14" s="37">
        <v>0.05</v>
      </c>
      <c r="K14" s="19" t="s">
        <v>19</v>
      </c>
      <c r="L14" s="20" t="s">
        <v>25</v>
      </c>
    </row>
    <row r="15" spans="1:12">
      <c r="A15" s="34">
        <f t="shared" si="0"/>
        <v>8</v>
      </c>
      <c r="B15" s="35" t="s">
        <v>29</v>
      </c>
      <c r="C15" s="36"/>
      <c r="D15" s="18">
        <v>4.5999999999999996</v>
      </c>
      <c r="E15" s="19">
        <v>1000</v>
      </c>
      <c r="F15" s="20">
        <f t="shared" si="1"/>
        <v>4.5999999999999999E-3</v>
      </c>
      <c r="G15" s="18">
        <v>0.1</v>
      </c>
      <c r="H15" s="19">
        <v>10</v>
      </c>
      <c r="I15" s="20">
        <f>G15/H15</f>
        <v>0.01</v>
      </c>
      <c r="J15" s="37">
        <v>0.05</v>
      </c>
      <c r="K15" s="19" t="s">
        <v>19</v>
      </c>
      <c r="L15" s="20" t="s">
        <v>25</v>
      </c>
    </row>
    <row r="16" spans="1:12">
      <c r="A16" s="34">
        <f t="shared" si="0"/>
        <v>9</v>
      </c>
      <c r="B16" s="35" t="s">
        <v>30</v>
      </c>
      <c r="C16" s="36"/>
      <c r="D16" s="18">
        <v>0.56999999999999995</v>
      </c>
      <c r="E16" s="19">
        <v>10000</v>
      </c>
      <c r="F16" s="20">
        <f t="shared" si="1"/>
        <v>5.6999999999999996E-5</v>
      </c>
      <c r="G16" s="18"/>
      <c r="H16" s="19"/>
      <c r="I16" s="20">
        <f>F16</f>
        <v>5.6999999999999996E-5</v>
      </c>
      <c r="J16" s="37">
        <v>0.05</v>
      </c>
      <c r="K16" s="19" t="s">
        <v>19</v>
      </c>
      <c r="L16" s="20" t="s">
        <v>25</v>
      </c>
    </row>
    <row r="17" spans="1:256">
      <c r="A17" s="34">
        <f t="shared" si="0"/>
        <v>10</v>
      </c>
      <c r="B17" s="35" t="s">
        <v>31</v>
      </c>
      <c r="C17" s="36"/>
      <c r="D17" s="18">
        <v>15.7</v>
      </c>
      <c r="E17" s="19">
        <v>1000</v>
      </c>
      <c r="F17" s="20">
        <f t="shared" si="1"/>
        <v>1.5699999999999999E-2</v>
      </c>
      <c r="G17" s="18"/>
      <c r="H17" s="19"/>
      <c r="I17" s="20">
        <f>F17</f>
        <v>1.5699999999999999E-2</v>
      </c>
      <c r="J17" s="37">
        <v>0.5</v>
      </c>
      <c r="K17" s="19" t="s">
        <v>32</v>
      </c>
      <c r="L17" s="20" t="s">
        <v>20</v>
      </c>
    </row>
    <row r="18" spans="1:256">
      <c r="A18" s="34">
        <f t="shared" si="0"/>
        <v>11</v>
      </c>
      <c r="B18" s="35" t="s">
        <v>33</v>
      </c>
      <c r="C18" s="36"/>
      <c r="D18" s="18">
        <v>9</v>
      </c>
      <c r="E18" s="19">
        <v>10000</v>
      </c>
      <c r="F18" s="20">
        <f t="shared" si="1"/>
        <v>8.9999999999999998E-4</v>
      </c>
      <c r="G18" s="18">
        <v>0.23</v>
      </c>
      <c r="H18" s="19">
        <v>50</v>
      </c>
      <c r="I18" s="20">
        <f>G18/H18</f>
        <v>4.5999999999999999E-3</v>
      </c>
      <c r="J18" s="37">
        <v>0.05</v>
      </c>
      <c r="K18" s="19" t="s">
        <v>19</v>
      </c>
      <c r="L18" s="20" t="s">
        <v>20</v>
      </c>
    </row>
    <row r="19" spans="1:256">
      <c r="A19" s="34">
        <f t="shared" si="0"/>
        <v>12</v>
      </c>
      <c r="B19" s="35" t="s">
        <v>34</v>
      </c>
      <c r="C19" s="36"/>
      <c r="D19" s="18">
        <v>0.51</v>
      </c>
      <c r="E19" s="19">
        <v>5000</v>
      </c>
      <c r="F19" s="20">
        <f t="shared" si="1"/>
        <v>1.02E-4</v>
      </c>
      <c r="G19" s="18">
        <v>0.2</v>
      </c>
      <c r="H19" s="19">
        <v>50</v>
      </c>
      <c r="I19" s="20">
        <f>G19/H19</f>
        <v>4.0000000000000001E-3</v>
      </c>
      <c r="J19" s="37">
        <v>0.05</v>
      </c>
      <c r="K19" s="19" t="s">
        <v>19</v>
      </c>
      <c r="L19" s="20" t="s">
        <v>20</v>
      </c>
    </row>
    <row r="20" spans="1:256">
      <c r="A20" s="34">
        <f t="shared" si="0"/>
        <v>13</v>
      </c>
      <c r="B20" s="35" t="s">
        <v>35</v>
      </c>
      <c r="C20" s="36"/>
      <c r="D20" s="18">
        <v>3.3</v>
      </c>
      <c r="E20" s="19">
        <v>10000</v>
      </c>
      <c r="F20" s="20">
        <f t="shared" si="1"/>
        <v>3.3E-4</v>
      </c>
      <c r="G20" s="18"/>
      <c r="H20" s="19"/>
      <c r="I20" s="20">
        <f>F20</f>
        <v>3.3E-4</v>
      </c>
      <c r="J20" s="37">
        <v>0.05</v>
      </c>
      <c r="K20" s="19" t="s">
        <v>19</v>
      </c>
      <c r="L20" s="20" t="s">
        <v>20</v>
      </c>
    </row>
    <row r="21" spans="1:256">
      <c r="A21" s="34">
        <f t="shared" si="0"/>
        <v>14</v>
      </c>
      <c r="B21" s="35" t="s">
        <v>36</v>
      </c>
      <c r="C21" s="36"/>
      <c r="D21" s="18">
        <v>0.5</v>
      </c>
      <c r="E21" s="19">
        <v>5000</v>
      </c>
      <c r="F21" s="20">
        <f t="shared" si="1"/>
        <v>1E-4</v>
      </c>
      <c r="G21" s="18"/>
      <c r="H21" s="19"/>
      <c r="I21" s="20">
        <f>F21</f>
        <v>1E-4</v>
      </c>
      <c r="J21" s="37">
        <v>0.05</v>
      </c>
      <c r="K21" s="19" t="s">
        <v>19</v>
      </c>
      <c r="L21" s="20" t="s">
        <v>20</v>
      </c>
    </row>
    <row r="22" spans="1:256">
      <c r="A22" s="34">
        <f t="shared" si="0"/>
        <v>15</v>
      </c>
      <c r="B22" s="35" t="s">
        <v>37</v>
      </c>
      <c r="C22" s="36"/>
      <c r="D22" s="18">
        <v>22</v>
      </c>
      <c r="E22" s="19">
        <v>1000</v>
      </c>
      <c r="F22" s="20">
        <f t="shared" si="1"/>
        <v>2.1999999999999999E-2</v>
      </c>
      <c r="G22" s="18">
        <v>10</v>
      </c>
      <c r="H22" s="19">
        <v>100</v>
      </c>
      <c r="I22" s="20">
        <f>G22/H22</f>
        <v>0.1</v>
      </c>
      <c r="J22" s="37">
        <v>0.05</v>
      </c>
      <c r="K22" s="19" t="s">
        <v>19</v>
      </c>
      <c r="L22" s="20" t="s">
        <v>25</v>
      </c>
    </row>
    <row r="23" spans="1:256">
      <c r="A23" s="34">
        <f t="shared" si="0"/>
        <v>16</v>
      </c>
      <c r="B23" s="35" t="s">
        <v>38</v>
      </c>
      <c r="C23" s="36"/>
      <c r="D23" s="18">
        <v>56</v>
      </c>
      <c r="E23" s="19">
        <v>10000</v>
      </c>
      <c r="F23" s="20">
        <f t="shared" si="1"/>
        <v>5.5999999999999999E-3</v>
      </c>
      <c r="G23" s="18"/>
      <c r="H23" s="19"/>
      <c r="I23" s="20">
        <f>F23</f>
        <v>5.5999999999999999E-3</v>
      </c>
      <c r="J23" s="37">
        <v>0.05</v>
      </c>
      <c r="K23" s="19" t="s">
        <v>19</v>
      </c>
      <c r="L23" s="20" t="s">
        <v>25</v>
      </c>
    </row>
    <row r="24" spans="1:256" ht="12.9" customHeight="1">
      <c r="A24" s="38">
        <f t="shared" si="0"/>
        <v>17</v>
      </c>
      <c r="B24" s="21" t="s">
        <v>39</v>
      </c>
      <c r="C24" s="39"/>
      <c r="D24" s="24">
        <v>100</v>
      </c>
      <c r="E24" s="25">
        <v>10000</v>
      </c>
      <c r="F24" s="26">
        <f t="shared" si="1"/>
        <v>0.01</v>
      </c>
      <c r="G24" s="24"/>
      <c r="H24" s="25"/>
      <c r="I24" s="26">
        <f>F24</f>
        <v>0.01</v>
      </c>
      <c r="J24" s="40">
        <v>0.05</v>
      </c>
      <c r="K24" s="25" t="s">
        <v>19</v>
      </c>
      <c r="L24" s="26" t="s">
        <v>22</v>
      </c>
    </row>
    <row r="25" spans="1:256">
      <c r="A25" s="41">
        <f t="shared" si="0"/>
        <v>18</v>
      </c>
      <c r="B25" s="42" t="s">
        <v>40</v>
      </c>
      <c r="C25" s="43"/>
      <c r="D25" s="18">
        <v>8.8000000000000007</v>
      </c>
      <c r="E25" s="19">
        <v>1000</v>
      </c>
      <c r="F25" s="44">
        <f t="shared" si="1"/>
        <v>8.8000000000000005E-3</v>
      </c>
      <c r="G25" s="18">
        <v>5</v>
      </c>
      <c r="H25" s="19">
        <v>100</v>
      </c>
      <c r="I25" s="20">
        <f>G25/H25</f>
        <v>0.05</v>
      </c>
      <c r="J25" s="24">
        <v>0.05</v>
      </c>
      <c r="K25" s="25" t="s">
        <v>19</v>
      </c>
      <c r="L25" s="45" t="s">
        <v>22</v>
      </c>
    </row>
    <row r="26" spans="1:256" ht="12" thickBot="1">
      <c r="A26" s="46">
        <f t="shared" si="0"/>
        <v>19</v>
      </c>
      <c r="B26" s="47" t="s">
        <v>41</v>
      </c>
      <c r="C26" s="48"/>
      <c r="D26" s="49">
        <v>38</v>
      </c>
      <c r="E26" s="50">
        <v>1000</v>
      </c>
      <c r="F26" s="51">
        <f t="shared" si="1"/>
        <v>3.7999999999999999E-2</v>
      </c>
      <c r="G26" s="52"/>
      <c r="H26" s="53"/>
      <c r="I26" s="54">
        <f>F26</f>
        <v>3.7999999999999999E-2</v>
      </c>
      <c r="J26" s="49">
        <v>0.05</v>
      </c>
      <c r="K26" s="50" t="s">
        <v>19</v>
      </c>
      <c r="L26" s="51" t="s">
        <v>20</v>
      </c>
    </row>
    <row r="28" spans="1:256" ht="16.2" thickBot="1">
      <c r="B28" s="55" t="s">
        <v>42</v>
      </c>
    </row>
    <row r="29" spans="1:256" s="57" customFormat="1">
      <c r="A29" s="27">
        <v>20</v>
      </c>
      <c r="B29" s="56" t="s">
        <v>43</v>
      </c>
      <c r="C29" s="56"/>
      <c r="D29" s="30">
        <v>7.8</v>
      </c>
      <c r="E29" s="31">
        <v>1000</v>
      </c>
      <c r="F29" s="32">
        <f t="shared" ref="F29:F62" si="2">D29/E29</f>
        <v>7.7999999999999996E-3</v>
      </c>
      <c r="G29" s="30"/>
      <c r="H29" s="31"/>
      <c r="I29" s="32">
        <f>F29</f>
        <v>7.7999999999999996E-3</v>
      </c>
      <c r="J29" s="30">
        <v>0.05</v>
      </c>
      <c r="K29" s="31" t="s">
        <v>19</v>
      </c>
      <c r="L29" s="32" t="s">
        <v>25</v>
      </c>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2.9" customHeight="1">
      <c r="A30" s="34">
        <f t="shared" ref="A30:A62" si="3">A29+1</f>
        <v>21</v>
      </c>
      <c r="B30" s="58" t="s">
        <v>44</v>
      </c>
      <c r="C30" s="59"/>
      <c r="D30" s="18">
        <v>5.6</v>
      </c>
      <c r="E30" s="19">
        <v>1000</v>
      </c>
      <c r="F30" s="20">
        <f t="shared" si="2"/>
        <v>5.5999999999999999E-3</v>
      </c>
      <c r="G30" s="18"/>
      <c r="H30" s="19"/>
      <c r="I30" s="20">
        <f>F30</f>
        <v>5.5999999999999999E-3</v>
      </c>
      <c r="J30" s="18">
        <v>0.05</v>
      </c>
      <c r="K30" s="19" t="s">
        <v>19</v>
      </c>
      <c r="L30" s="20" t="s">
        <v>25</v>
      </c>
    </row>
    <row r="31" spans="1:256">
      <c r="A31" s="34">
        <f t="shared" si="3"/>
        <v>22</v>
      </c>
      <c r="B31" s="35" t="s">
        <v>45</v>
      </c>
      <c r="C31" s="59"/>
      <c r="D31" s="18">
        <v>5</v>
      </c>
      <c r="E31" s="19">
        <v>1000</v>
      </c>
      <c r="F31" s="20">
        <f t="shared" si="2"/>
        <v>5.0000000000000001E-3</v>
      </c>
      <c r="G31" s="18"/>
      <c r="H31" s="19"/>
      <c r="I31" s="20">
        <f>F31</f>
        <v>5.0000000000000001E-3</v>
      </c>
      <c r="J31" s="18">
        <v>0.05</v>
      </c>
      <c r="K31" s="19" t="s">
        <v>19</v>
      </c>
      <c r="L31" s="20" t="s">
        <v>25</v>
      </c>
    </row>
    <row r="32" spans="1:256">
      <c r="A32" s="34">
        <f t="shared" si="3"/>
        <v>23</v>
      </c>
      <c r="B32" s="35" t="s">
        <v>46</v>
      </c>
      <c r="C32" s="59"/>
      <c r="D32" s="18">
        <v>1</v>
      </c>
      <c r="E32" s="19">
        <v>1000</v>
      </c>
      <c r="F32" s="20">
        <f t="shared" si="2"/>
        <v>1E-3</v>
      </c>
      <c r="G32" s="18"/>
      <c r="H32" s="19"/>
      <c r="I32" s="20">
        <f>F32</f>
        <v>1E-3</v>
      </c>
      <c r="J32" s="18">
        <v>0.05</v>
      </c>
      <c r="K32" s="19" t="s">
        <v>19</v>
      </c>
      <c r="L32" s="20" t="s">
        <v>22</v>
      </c>
    </row>
    <row r="33" spans="1:256" s="35" customFormat="1" ht="12">
      <c r="A33" s="34">
        <f t="shared" si="3"/>
        <v>24</v>
      </c>
      <c r="B33" s="35" t="s">
        <v>47</v>
      </c>
      <c r="C33" s="59"/>
      <c r="D33" s="60">
        <v>10</v>
      </c>
      <c r="E33" s="19">
        <v>1000</v>
      </c>
      <c r="F33" s="20">
        <f t="shared" si="2"/>
        <v>0.01</v>
      </c>
      <c r="G33" s="18"/>
      <c r="H33" s="19"/>
      <c r="I33" s="20">
        <f>F33</f>
        <v>0.01</v>
      </c>
      <c r="J33" s="18">
        <v>0.05</v>
      </c>
      <c r="K33" s="19" t="s">
        <v>19</v>
      </c>
      <c r="L33" s="20" t="s">
        <v>25</v>
      </c>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c r="A34" s="34">
        <f t="shared" si="3"/>
        <v>25</v>
      </c>
      <c r="B34" s="35" t="s">
        <v>48</v>
      </c>
      <c r="C34" s="59"/>
      <c r="D34" s="18">
        <v>0.43</v>
      </c>
      <c r="E34" s="19">
        <v>1000</v>
      </c>
      <c r="F34" s="20">
        <f t="shared" si="2"/>
        <v>4.2999999999999999E-4</v>
      </c>
      <c r="G34" s="18">
        <v>0.18</v>
      </c>
      <c r="H34" s="19">
        <v>50</v>
      </c>
      <c r="I34" s="20">
        <f>G34/H34</f>
        <v>3.5999999999999999E-3</v>
      </c>
      <c r="J34" s="18">
        <v>0.05</v>
      </c>
      <c r="K34" s="19" t="s">
        <v>19</v>
      </c>
      <c r="L34" s="20" t="s">
        <v>25</v>
      </c>
    </row>
    <row r="35" spans="1:256">
      <c r="A35" s="34">
        <f t="shared" si="3"/>
        <v>26</v>
      </c>
      <c r="B35" s="35" t="s">
        <v>49</v>
      </c>
      <c r="C35" s="59"/>
      <c r="D35" s="18">
        <v>0.23</v>
      </c>
      <c r="E35" s="19">
        <v>1000</v>
      </c>
      <c r="F35" s="20">
        <f t="shared" si="2"/>
        <v>2.3000000000000001E-4</v>
      </c>
      <c r="G35" s="18">
        <v>0.18</v>
      </c>
      <c r="H35" s="19">
        <v>100</v>
      </c>
      <c r="I35" s="20">
        <f>G35/H35</f>
        <v>1.8E-3</v>
      </c>
      <c r="J35" s="18">
        <v>0.05</v>
      </c>
      <c r="K35" s="19" t="s">
        <v>19</v>
      </c>
      <c r="L35" s="20" t="s">
        <v>22</v>
      </c>
    </row>
    <row r="36" spans="1:256">
      <c r="A36" s="34">
        <f t="shared" si="3"/>
        <v>27</v>
      </c>
      <c r="B36" s="35" t="s">
        <v>50</v>
      </c>
      <c r="C36" s="59"/>
      <c r="D36" s="18">
        <v>1</v>
      </c>
      <c r="E36" s="19">
        <v>1000</v>
      </c>
      <c r="F36" s="20">
        <f t="shared" si="2"/>
        <v>1E-3</v>
      </c>
      <c r="G36" s="18">
        <v>3.2</v>
      </c>
      <c r="H36" s="19">
        <v>100</v>
      </c>
      <c r="I36" s="20">
        <f>G36/H36</f>
        <v>3.2000000000000001E-2</v>
      </c>
      <c r="J36" s="18">
        <v>0.05</v>
      </c>
      <c r="K36" s="19" t="s">
        <v>19</v>
      </c>
      <c r="L36" s="20" t="s">
        <v>22</v>
      </c>
    </row>
    <row r="37" spans="1:256">
      <c r="A37" s="34">
        <f t="shared" si="3"/>
        <v>28</v>
      </c>
      <c r="B37" s="35" t="s">
        <v>51</v>
      </c>
      <c r="C37" s="59"/>
      <c r="D37" s="18">
        <v>0.63</v>
      </c>
      <c r="E37" s="19">
        <v>1000</v>
      </c>
      <c r="F37" s="20">
        <f t="shared" si="2"/>
        <v>6.3000000000000003E-4</v>
      </c>
      <c r="G37" s="18">
        <v>0.24</v>
      </c>
      <c r="H37" s="19">
        <v>10</v>
      </c>
      <c r="I37" s="20">
        <f>G37/H37</f>
        <v>2.4E-2</v>
      </c>
      <c r="J37" s="18">
        <v>0.05</v>
      </c>
      <c r="K37" s="19" t="s">
        <v>19</v>
      </c>
      <c r="L37" s="20" t="s">
        <v>25</v>
      </c>
    </row>
    <row r="38" spans="1:256">
      <c r="A38" s="34">
        <f t="shared" si="3"/>
        <v>29</v>
      </c>
      <c r="B38" s="35" t="s">
        <v>52</v>
      </c>
      <c r="C38" s="59"/>
      <c r="D38" s="18">
        <v>0.4</v>
      </c>
      <c r="E38" s="19">
        <v>1000</v>
      </c>
      <c r="F38" s="20">
        <f t="shared" si="2"/>
        <v>4.0000000000000002E-4</v>
      </c>
      <c r="G38" s="18">
        <v>0.17</v>
      </c>
      <c r="H38" s="19">
        <v>10</v>
      </c>
      <c r="I38" s="20">
        <f>G38/H38</f>
        <v>1.7000000000000001E-2</v>
      </c>
      <c r="J38" s="18">
        <v>0.05</v>
      </c>
      <c r="K38" s="19" t="s">
        <v>19</v>
      </c>
      <c r="L38" s="20" t="s">
        <v>25</v>
      </c>
    </row>
    <row r="39" spans="1:256">
      <c r="A39" s="34">
        <f t="shared" si="3"/>
        <v>30</v>
      </c>
      <c r="B39" s="35" t="s">
        <v>53</v>
      </c>
      <c r="C39" s="59"/>
      <c r="D39" s="18">
        <v>1.1000000000000001</v>
      </c>
      <c r="E39" s="19">
        <v>1000</v>
      </c>
      <c r="F39" s="20">
        <f t="shared" si="2"/>
        <v>1.1000000000000001E-3</v>
      </c>
      <c r="G39" s="18"/>
      <c r="H39" s="19"/>
      <c r="I39" s="20">
        <v>1.7000000000000001E-2</v>
      </c>
      <c r="J39" s="18">
        <v>0.05</v>
      </c>
      <c r="K39" s="19" t="s">
        <v>19</v>
      </c>
      <c r="L39" s="20" t="s">
        <v>25</v>
      </c>
    </row>
    <row r="40" spans="1:256">
      <c r="A40" s="34">
        <f t="shared" si="3"/>
        <v>31</v>
      </c>
      <c r="B40" s="35" t="s">
        <v>54</v>
      </c>
      <c r="C40" s="59"/>
      <c r="D40" s="18">
        <v>0.7</v>
      </c>
      <c r="E40" s="19">
        <v>1000</v>
      </c>
      <c r="F40" s="20">
        <f t="shared" si="2"/>
        <v>6.9999999999999999E-4</v>
      </c>
      <c r="G40" s="18"/>
      <c r="H40" s="19"/>
      <c r="I40" s="20">
        <f>F40</f>
        <v>6.9999999999999999E-4</v>
      </c>
      <c r="J40" s="18">
        <v>0.05</v>
      </c>
      <c r="K40" s="19" t="s">
        <v>19</v>
      </c>
      <c r="L40" s="20" t="s">
        <v>22</v>
      </c>
    </row>
    <row r="41" spans="1:256">
      <c r="A41" s="34">
        <f t="shared" si="3"/>
        <v>32</v>
      </c>
      <c r="B41" s="35" t="s">
        <v>55</v>
      </c>
      <c r="C41" s="59"/>
      <c r="D41" s="18">
        <v>13</v>
      </c>
      <c r="E41" s="19">
        <v>1000</v>
      </c>
      <c r="F41" s="20">
        <f t="shared" si="2"/>
        <v>1.2999999999999999E-2</v>
      </c>
      <c r="G41" s="18">
        <v>10</v>
      </c>
      <c r="H41" s="19">
        <v>100</v>
      </c>
      <c r="I41" s="20">
        <f>G41/H41</f>
        <v>0.1</v>
      </c>
      <c r="J41" s="18">
        <v>0.05</v>
      </c>
      <c r="K41" s="19" t="s">
        <v>19</v>
      </c>
      <c r="L41" s="20" t="s">
        <v>22</v>
      </c>
    </row>
    <row r="42" spans="1:256">
      <c r="A42" s="34">
        <f t="shared" si="3"/>
        <v>33</v>
      </c>
      <c r="B42" s="35" t="s">
        <v>56</v>
      </c>
      <c r="C42" s="59"/>
      <c r="D42" s="18">
        <v>130</v>
      </c>
      <c r="E42" s="19">
        <v>1000</v>
      </c>
      <c r="F42" s="20">
        <f t="shared" si="2"/>
        <v>0.13</v>
      </c>
      <c r="G42" s="18"/>
      <c r="H42" s="19"/>
      <c r="I42" s="20">
        <f>F42</f>
        <v>0.13</v>
      </c>
      <c r="J42" s="18">
        <v>0.5</v>
      </c>
      <c r="K42" s="19" t="s">
        <v>32</v>
      </c>
      <c r="L42" s="20" t="s">
        <v>22</v>
      </c>
    </row>
    <row r="43" spans="1:256">
      <c r="A43" s="34">
        <f t="shared" si="3"/>
        <v>34</v>
      </c>
      <c r="B43" s="35" t="s">
        <v>57</v>
      </c>
      <c r="C43" s="59"/>
      <c r="D43" s="18">
        <v>0.3</v>
      </c>
      <c r="E43" s="19">
        <v>1000</v>
      </c>
      <c r="F43" s="20">
        <f t="shared" si="2"/>
        <v>2.9999999999999997E-4</v>
      </c>
      <c r="G43" s="18"/>
      <c r="H43" s="19"/>
      <c r="I43" s="20">
        <f>F43</f>
        <v>2.9999999999999997E-4</v>
      </c>
      <c r="J43" s="18">
        <v>0.05</v>
      </c>
      <c r="K43" s="19" t="s">
        <v>19</v>
      </c>
      <c r="L43" s="20" t="s">
        <v>25</v>
      </c>
    </row>
    <row r="44" spans="1:256">
      <c r="A44" s="34">
        <f t="shared" si="3"/>
        <v>35</v>
      </c>
      <c r="B44" s="35" t="s">
        <v>58</v>
      </c>
      <c r="C44" s="59"/>
      <c r="D44" s="18">
        <v>1</v>
      </c>
      <c r="E44" s="19">
        <v>1000</v>
      </c>
      <c r="F44" s="20">
        <f t="shared" si="2"/>
        <v>1E-3</v>
      </c>
      <c r="G44" s="18">
        <v>0.35</v>
      </c>
      <c r="H44" s="19">
        <v>100</v>
      </c>
      <c r="I44" s="20">
        <f>G44/H44</f>
        <v>3.4999999999999996E-3</v>
      </c>
      <c r="J44" s="18">
        <v>0.05</v>
      </c>
      <c r="K44" s="19" t="s">
        <v>19</v>
      </c>
      <c r="L44" s="20" t="s">
        <v>22</v>
      </c>
    </row>
    <row r="45" spans="1:256">
      <c r="A45" s="34">
        <f t="shared" si="3"/>
        <v>36</v>
      </c>
      <c r="B45" s="35" t="s">
        <v>59</v>
      </c>
      <c r="C45" s="59"/>
      <c r="D45" s="18">
        <v>1</v>
      </c>
      <c r="E45" s="19">
        <v>1000</v>
      </c>
      <c r="F45" s="20">
        <f t="shared" si="2"/>
        <v>1E-3</v>
      </c>
      <c r="G45" s="18"/>
      <c r="H45" s="19"/>
      <c r="I45" s="20">
        <v>3.5000000000000001E-3</v>
      </c>
      <c r="J45" s="18">
        <v>0.05</v>
      </c>
      <c r="K45" s="19" t="s">
        <v>19</v>
      </c>
      <c r="L45" s="20" t="s">
        <v>22</v>
      </c>
    </row>
    <row r="46" spans="1:256">
      <c r="A46" s="34">
        <f t="shared" si="3"/>
        <v>37</v>
      </c>
      <c r="B46" s="35" t="s">
        <v>60</v>
      </c>
      <c r="C46" s="59"/>
      <c r="D46" s="18">
        <v>3.2</v>
      </c>
      <c r="E46" s="19">
        <v>1000</v>
      </c>
      <c r="F46" s="20">
        <f t="shared" si="2"/>
        <v>3.2000000000000002E-3</v>
      </c>
      <c r="G46" s="18">
        <v>0.4</v>
      </c>
      <c r="H46" s="19">
        <v>100</v>
      </c>
      <c r="I46" s="20">
        <f>G46/H46</f>
        <v>4.0000000000000001E-3</v>
      </c>
      <c r="J46" s="18">
        <v>0.05</v>
      </c>
      <c r="K46" s="19" t="s">
        <v>19</v>
      </c>
      <c r="L46" s="20" t="s">
        <v>25</v>
      </c>
    </row>
    <row r="47" spans="1:256">
      <c r="A47" s="34">
        <f t="shared" si="3"/>
        <v>38</v>
      </c>
      <c r="B47" s="35" t="s">
        <v>61</v>
      </c>
      <c r="C47" s="59"/>
      <c r="D47" s="18">
        <v>0.72</v>
      </c>
      <c r="E47" s="19">
        <v>1000</v>
      </c>
      <c r="F47" s="20">
        <f t="shared" si="2"/>
        <v>7.1999999999999994E-4</v>
      </c>
      <c r="G47" s="18">
        <v>0.32</v>
      </c>
      <c r="H47" s="19">
        <v>10</v>
      </c>
      <c r="I47" s="20">
        <f>G47/H47</f>
        <v>3.2000000000000001E-2</v>
      </c>
      <c r="J47" s="18">
        <v>0.05</v>
      </c>
      <c r="K47" s="19" t="s">
        <v>19</v>
      </c>
      <c r="L47" s="20" t="s">
        <v>25</v>
      </c>
    </row>
    <row r="48" spans="1:256">
      <c r="A48" s="34">
        <f t="shared" si="3"/>
        <v>39</v>
      </c>
      <c r="B48" s="35" t="s">
        <v>62</v>
      </c>
      <c r="C48" s="59"/>
      <c r="D48" s="18">
        <v>4.0999999999999996</v>
      </c>
      <c r="E48" s="19">
        <v>1000</v>
      </c>
      <c r="F48" s="20">
        <f t="shared" si="2"/>
        <v>4.0999999999999995E-3</v>
      </c>
      <c r="G48" s="18"/>
      <c r="H48" s="19"/>
      <c r="I48" s="20">
        <f>F48</f>
        <v>4.0999999999999995E-3</v>
      </c>
      <c r="J48" s="18">
        <v>0.05</v>
      </c>
      <c r="K48" s="19" t="s">
        <v>19</v>
      </c>
      <c r="L48" s="20" t="s">
        <v>25</v>
      </c>
    </row>
    <row r="49" spans="1:256">
      <c r="A49" s="34">
        <f t="shared" si="3"/>
        <v>40</v>
      </c>
      <c r="B49" s="35" t="s">
        <v>63</v>
      </c>
      <c r="C49" s="59"/>
      <c r="D49" s="18">
        <v>30</v>
      </c>
      <c r="E49" s="19">
        <v>1000</v>
      </c>
      <c r="F49" s="20">
        <f t="shared" si="2"/>
        <v>0.03</v>
      </c>
      <c r="G49" s="18"/>
      <c r="H49" s="19"/>
      <c r="I49" s="20">
        <f>F49</f>
        <v>0.03</v>
      </c>
      <c r="J49" s="18">
        <v>0.5</v>
      </c>
      <c r="K49" s="19" t="s">
        <v>32</v>
      </c>
      <c r="L49" s="20" t="s">
        <v>25</v>
      </c>
    </row>
    <row r="50" spans="1:256">
      <c r="A50" s="34">
        <f t="shared" si="3"/>
        <v>41</v>
      </c>
      <c r="B50" s="58" t="s">
        <v>64</v>
      </c>
      <c r="C50" s="17"/>
      <c r="D50" s="14">
        <v>0.78</v>
      </c>
      <c r="E50" s="12">
        <v>1000</v>
      </c>
      <c r="F50" s="13">
        <f t="shared" si="2"/>
        <v>7.7999999999999999E-4</v>
      </c>
      <c r="G50" s="14">
        <v>0.36</v>
      </c>
      <c r="H50" s="12">
        <v>100</v>
      </c>
      <c r="I50" s="13">
        <f>G50/H50</f>
        <v>3.5999999999999999E-3</v>
      </c>
      <c r="J50" s="14">
        <v>0.05</v>
      </c>
      <c r="K50" s="12" t="s">
        <v>19</v>
      </c>
      <c r="L50" s="13" t="s">
        <v>22</v>
      </c>
    </row>
    <row r="51" spans="1:256">
      <c r="A51" s="34">
        <f t="shared" si="3"/>
        <v>42</v>
      </c>
      <c r="B51" s="35" t="s">
        <v>65</v>
      </c>
      <c r="C51" s="59"/>
      <c r="D51" s="18">
        <v>3.2</v>
      </c>
      <c r="E51" s="19">
        <v>5000</v>
      </c>
      <c r="F51" s="20">
        <f t="shared" si="2"/>
        <v>6.4000000000000005E-4</v>
      </c>
      <c r="G51" s="18">
        <v>1</v>
      </c>
      <c r="H51" s="19">
        <v>100</v>
      </c>
      <c r="I51" s="20">
        <f>G51/H51</f>
        <v>0.01</v>
      </c>
      <c r="J51" s="18">
        <v>0.05</v>
      </c>
      <c r="K51" s="19" t="s">
        <v>19</v>
      </c>
      <c r="L51" s="20" t="s">
        <v>22</v>
      </c>
    </row>
    <row r="52" spans="1:256">
      <c r="A52" s="34">
        <f t="shared" si="3"/>
        <v>43</v>
      </c>
      <c r="B52" s="35" t="s">
        <v>66</v>
      </c>
      <c r="C52" s="59"/>
      <c r="D52" s="18">
        <v>16</v>
      </c>
      <c r="E52" s="19">
        <v>1000</v>
      </c>
      <c r="F52" s="20">
        <f t="shared" si="2"/>
        <v>1.6E-2</v>
      </c>
      <c r="G52" s="18">
        <v>6.3</v>
      </c>
      <c r="H52" s="19">
        <v>100</v>
      </c>
      <c r="I52" s="20">
        <f>+G52/H52</f>
        <v>6.3E-2</v>
      </c>
      <c r="J52" s="18">
        <v>0.05</v>
      </c>
      <c r="K52" s="19" t="s">
        <v>19</v>
      </c>
      <c r="L52" s="20" t="s">
        <v>25</v>
      </c>
    </row>
    <row r="53" spans="1:256">
      <c r="A53" s="34">
        <f t="shared" si="3"/>
        <v>44</v>
      </c>
      <c r="B53" s="35" t="s">
        <v>67</v>
      </c>
      <c r="C53" s="59"/>
      <c r="D53" s="18">
        <v>100</v>
      </c>
      <c r="E53" s="19">
        <v>1000</v>
      </c>
      <c r="F53" s="20">
        <f t="shared" si="2"/>
        <v>0.1</v>
      </c>
      <c r="G53" s="18"/>
      <c r="H53" s="19"/>
      <c r="I53" s="20">
        <f>F53</f>
        <v>0.1</v>
      </c>
      <c r="J53" s="18">
        <v>0.05</v>
      </c>
      <c r="K53" s="19" t="s">
        <v>19</v>
      </c>
      <c r="L53" s="20" t="s">
        <v>25</v>
      </c>
    </row>
    <row r="54" spans="1:256">
      <c r="A54" s="34">
        <f t="shared" si="3"/>
        <v>45</v>
      </c>
      <c r="B54" s="35" t="s">
        <v>68</v>
      </c>
      <c r="C54" s="59"/>
      <c r="D54" s="18">
        <v>13</v>
      </c>
      <c r="E54" s="19">
        <v>1000</v>
      </c>
      <c r="F54" s="20">
        <f t="shared" si="2"/>
        <v>1.2999999999999999E-2</v>
      </c>
      <c r="G54" s="18">
        <v>4.3</v>
      </c>
      <c r="H54" s="19">
        <v>50</v>
      </c>
      <c r="I54" s="20">
        <f t="shared" ref="I54:I59" si="4">G54/H54</f>
        <v>8.5999999999999993E-2</v>
      </c>
      <c r="J54" s="18">
        <v>0.05</v>
      </c>
      <c r="K54" s="19" t="s">
        <v>19</v>
      </c>
      <c r="L54" s="20" t="s">
        <v>25</v>
      </c>
    </row>
    <row r="55" spans="1:256">
      <c r="A55" s="34">
        <f t="shared" si="3"/>
        <v>46</v>
      </c>
      <c r="B55" s="35" t="s">
        <v>69</v>
      </c>
      <c r="C55" s="59"/>
      <c r="D55" s="18">
        <v>1</v>
      </c>
      <c r="E55" s="19">
        <v>1000</v>
      </c>
      <c r="F55" s="20">
        <f t="shared" si="2"/>
        <v>1E-3</v>
      </c>
      <c r="G55" s="18">
        <v>0.33</v>
      </c>
      <c r="H55" s="19">
        <v>50</v>
      </c>
      <c r="I55" s="20">
        <f t="shared" si="4"/>
        <v>6.6E-3</v>
      </c>
      <c r="J55" s="18">
        <v>0.05</v>
      </c>
      <c r="K55" s="19" t="s">
        <v>19</v>
      </c>
      <c r="L55" s="20" t="s">
        <v>25</v>
      </c>
    </row>
    <row r="56" spans="1:256">
      <c r="A56" s="34">
        <f t="shared" si="3"/>
        <v>47</v>
      </c>
      <c r="B56" s="35" t="s">
        <v>70</v>
      </c>
      <c r="C56" s="59"/>
      <c r="D56" s="18">
        <v>28</v>
      </c>
      <c r="E56" s="19">
        <v>1000</v>
      </c>
      <c r="F56" s="20">
        <f t="shared" si="2"/>
        <v>2.8000000000000001E-2</v>
      </c>
      <c r="G56" s="18">
        <v>5.7</v>
      </c>
      <c r="H56" s="19">
        <v>100</v>
      </c>
      <c r="I56" s="20">
        <f t="shared" si="4"/>
        <v>5.7000000000000002E-2</v>
      </c>
      <c r="J56" s="18">
        <v>0.05</v>
      </c>
      <c r="K56" s="19" t="s">
        <v>19</v>
      </c>
      <c r="L56" s="20" t="s">
        <v>25</v>
      </c>
    </row>
    <row r="57" spans="1:256">
      <c r="A57" s="34">
        <f t="shared" si="3"/>
        <v>48</v>
      </c>
      <c r="B57" s="35" t="s">
        <v>71</v>
      </c>
      <c r="C57" s="59"/>
      <c r="D57" s="18">
        <v>480</v>
      </c>
      <c r="E57" s="19">
        <v>1000</v>
      </c>
      <c r="F57" s="20">
        <f t="shared" si="2"/>
        <v>0.48</v>
      </c>
      <c r="G57" s="18">
        <v>100</v>
      </c>
      <c r="H57" s="19">
        <v>100</v>
      </c>
      <c r="I57" s="20">
        <f t="shared" si="4"/>
        <v>1</v>
      </c>
      <c r="J57" s="18">
        <v>0.05</v>
      </c>
      <c r="K57" s="19" t="s">
        <v>19</v>
      </c>
      <c r="L57" s="20" t="s">
        <v>20</v>
      </c>
    </row>
    <row r="58" spans="1:256">
      <c r="A58" s="34">
        <f t="shared" si="3"/>
        <v>49</v>
      </c>
      <c r="B58" s="35" t="s">
        <v>72</v>
      </c>
      <c r="C58" s="59"/>
      <c r="D58" s="18">
        <v>5.3</v>
      </c>
      <c r="E58" s="19">
        <v>1000</v>
      </c>
      <c r="F58" s="20">
        <f t="shared" si="2"/>
        <v>5.3E-3</v>
      </c>
      <c r="G58" s="18">
        <v>1</v>
      </c>
      <c r="H58" s="19">
        <v>10</v>
      </c>
      <c r="I58" s="20">
        <f t="shared" si="4"/>
        <v>0.1</v>
      </c>
      <c r="J58" s="18">
        <v>0.05</v>
      </c>
      <c r="K58" s="19" t="s">
        <v>19</v>
      </c>
      <c r="L58" s="20" t="s">
        <v>25</v>
      </c>
    </row>
    <row r="59" spans="1:256">
      <c r="A59" s="34">
        <f t="shared" si="3"/>
        <v>50</v>
      </c>
      <c r="B59" s="35" t="s">
        <v>73</v>
      </c>
      <c r="C59" s="59"/>
      <c r="D59" s="18">
        <v>9.5</v>
      </c>
      <c r="E59" s="19">
        <v>1000</v>
      </c>
      <c r="F59" s="20">
        <f t="shared" si="2"/>
        <v>9.4999999999999998E-3</v>
      </c>
      <c r="G59" s="18">
        <v>1</v>
      </c>
      <c r="H59" s="19">
        <v>100</v>
      </c>
      <c r="I59" s="20">
        <f t="shared" si="4"/>
        <v>0.01</v>
      </c>
      <c r="J59" s="18">
        <v>0.05</v>
      </c>
      <c r="K59" s="19" t="s">
        <v>19</v>
      </c>
      <c r="L59" s="20" t="s">
        <v>25</v>
      </c>
    </row>
    <row r="60" spans="1:256">
      <c r="A60" s="34">
        <f t="shared" si="3"/>
        <v>51</v>
      </c>
      <c r="B60" s="35" t="s">
        <v>74</v>
      </c>
      <c r="C60" s="59"/>
      <c r="D60" s="18">
        <v>17</v>
      </c>
      <c r="E60" s="19">
        <v>10000</v>
      </c>
      <c r="F60" s="20">
        <f t="shared" si="2"/>
        <v>1.6999999999999999E-3</v>
      </c>
      <c r="G60" s="18"/>
      <c r="H60" s="19"/>
      <c r="I60" s="20">
        <f>F60</f>
        <v>1.6999999999999999E-3</v>
      </c>
      <c r="J60" s="18">
        <v>0.05</v>
      </c>
      <c r="K60" s="19" t="s">
        <v>19</v>
      </c>
      <c r="L60" s="20" t="s">
        <v>25</v>
      </c>
    </row>
    <row r="61" spans="1:256">
      <c r="A61" s="34">
        <f t="shared" si="3"/>
        <v>52</v>
      </c>
      <c r="B61" s="35" t="s">
        <v>75</v>
      </c>
      <c r="C61" s="59"/>
      <c r="D61" s="18">
        <v>2</v>
      </c>
      <c r="E61" s="19">
        <v>1000</v>
      </c>
      <c r="F61" s="20">
        <f t="shared" si="2"/>
        <v>2E-3</v>
      </c>
      <c r="G61" s="18">
        <v>0.3</v>
      </c>
      <c r="H61" s="19">
        <v>100</v>
      </c>
      <c r="I61" s="20">
        <f>G61/H61</f>
        <v>3.0000000000000001E-3</v>
      </c>
      <c r="J61" s="18">
        <v>0.05</v>
      </c>
      <c r="K61" s="19" t="s">
        <v>19</v>
      </c>
      <c r="L61" s="20" t="s">
        <v>22</v>
      </c>
    </row>
    <row r="62" spans="1:256" s="47" customFormat="1" ht="12" thickBot="1">
      <c r="A62" s="61">
        <f t="shared" si="3"/>
        <v>53</v>
      </c>
      <c r="B62" s="62" t="s">
        <v>76</v>
      </c>
      <c r="C62" s="63"/>
      <c r="D62" s="52">
        <v>7</v>
      </c>
      <c r="E62" s="53">
        <v>1000</v>
      </c>
      <c r="F62" s="54">
        <f t="shared" si="2"/>
        <v>7.0000000000000001E-3</v>
      </c>
      <c r="G62" s="52"/>
      <c r="H62" s="53"/>
      <c r="I62" s="54">
        <f>F62</f>
        <v>7.0000000000000001E-3</v>
      </c>
      <c r="J62" s="52">
        <v>0.05</v>
      </c>
      <c r="K62" s="53" t="s">
        <v>19</v>
      </c>
      <c r="L62" s="54" t="s">
        <v>25</v>
      </c>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row>
    <row r="66" spans="1:12" ht="16.2" thickBot="1">
      <c r="B66" s="55" t="s">
        <v>77</v>
      </c>
    </row>
    <row r="67" spans="1:12">
      <c r="A67" s="27">
        <v>60</v>
      </c>
      <c r="B67" s="28" t="s">
        <v>78</v>
      </c>
      <c r="C67" s="29"/>
      <c r="D67" s="30">
        <v>1.7</v>
      </c>
      <c r="E67" s="31">
        <v>1000</v>
      </c>
      <c r="F67" s="32">
        <f>D67/E67</f>
        <v>1.6999999999999999E-3</v>
      </c>
      <c r="G67" s="30">
        <v>0.1</v>
      </c>
      <c r="H67" s="31">
        <v>100</v>
      </c>
      <c r="I67" s="32">
        <f>G67/H67</f>
        <v>1E-3</v>
      </c>
      <c r="J67" s="30">
        <v>0.05</v>
      </c>
      <c r="K67" s="31" t="s">
        <v>19</v>
      </c>
      <c r="L67" s="32" t="s">
        <v>22</v>
      </c>
    </row>
    <row r="68" spans="1:12">
      <c r="A68" s="38">
        <v>61</v>
      </c>
      <c r="B68" s="21" t="s">
        <v>79</v>
      </c>
      <c r="C68" s="39"/>
      <c r="D68" s="24">
        <v>1.8</v>
      </c>
      <c r="E68" s="25">
        <v>1000</v>
      </c>
      <c r="F68" s="26">
        <f>D68/E68</f>
        <v>1.8E-3</v>
      </c>
      <c r="G68" s="24">
        <v>0.09</v>
      </c>
      <c r="H68" s="25">
        <v>100</v>
      </c>
      <c r="I68" s="26">
        <f>G68/H68</f>
        <v>8.9999999999999998E-4</v>
      </c>
      <c r="J68" s="24">
        <v>0.05</v>
      </c>
      <c r="K68" s="25" t="s">
        <v>19</v>
      </c>
      <c r="L68" s="26" t="s">
        <v>25</v>
      </c>
    </row>
    <row r="69" spans="1:12" ht="12" thickBot="1">
      <c r="A69" s="61">
        <v>62</v>
      </c>
      <c r="B69" s="62" t="s">
        <v>80</v>
      </c>
      <c r="C69" s="64"/>
      <c r="D69" s="52">
        <v>0.3</v>
      </c>
      <c r="E69" s="53">
        <v>1000</v>
      </c>
      <c r="F69" s="54">
        <f>D69/E69</f>
        <v>2.9999999999999997E-4</v>
      </c>
      <c r="G69" s="52"/>
      <c r="H69" s="53"/>
      <c r="I69" s="54">
        <f>F69</f>
        <v>2.9999999999999997E-4</v>
      </c>
      <c r="J69" s="52">
        <v>0.05</v>
      </c>
      <c r="K69" s="53" t="s">
        <v>19</v>
      </c>
      <c r="L69" s="54" t="s">
        <v>25</v>
      </c>
    </row>
    <row r="71" spans="1:12" ht="16.2" thickBot="1">
      <c r="B71" s="55" t="s">
        <v>81</v>
      </c>
    </row>
    <row r="72" spans="1:12">
      <c r="A72" s="27">
        <v>70</v>
      </c>
      <c r="B72" s="28" t="s">
        <v>82</v>
      </c>
      <c r="C72" s="29"/>
      <c r="D72" s="30">
        <v>0.1</v>
      </c>
      <c r="E72" s="31">
        <v>1000</v>
      </c>
      <c r="F72" s="32">
        <f>D72/E72</f>
        <v>1E-4</v>
      </c>
      <c r="G72" s="30">
        <v>4.5999999999999999E-2</v>
      </c>
      <c r="H72" s="31">
        <v>100</v>
      </c>
      <c r="I72" s="32">
        <f>G72/H72</f>
        <v>4.6000000000000001E-4</v>
      </c>
      <c r="J72" s="30">
        <v>0.5</v>
      </c>
      <c r="K72" s="31" t="s">
        <v>32</v>
      </c>
      <c r="L72" s="32" t="s">
        <v>22</v>
      </c>
    </row>
    <row r="73" spans="1:12" ht="12" thickBot="1">
      <c r="A73" s="61">
        <v>71</v>
      </c>
      <c r="B73" s="62" t="s">
        <v>83</v>
      </c>
      <c r="C73" s="64"/>
      <c r="D73" s="52">
        <v>2.9</v>
      </c>
      <c r="E73" s="53">
        <v>1000</v>
      </c>
      <c r="F73" s="54">
        <f>D73/E73</f>
        <v>2.8999999999999998E-3</v>
      </c>
      <c r="G73" s="52">
        <v>1</v>
      </c>
      <c r="H73" s="53">
        <v>10</v>
      </c>
      <c r="I73" s="54">
        <f>G73/H73</f>
        <v>0.1</v>
      </c>
      <c r="J73" s="52">
        <v>0.05</v>
      </c>
      <c r="K73" s="53" t="s">
        <v>19</v>
      </c>
      <c r="L73" s="54" t="s">
        <v>25</v>
      </c>
    </row>
    <row r="76" spans="1:12" ht="16.2" thickBot="1">
      <c r="B76" s="55" t="s">
        <v>84</v>
      </c>
    </row>
    <row r="77" spans="1:12">
      <c r="A77" s="27">
        <v>80</v>
      </c>
      <c r="B77" s="28" t="s">
        <v>85</v>
      </c>
      <c r="C77" s="29"/>
      <c r="D77" s="33">
        <v>0.15</v>
      </c>
      <c r="E77" s="31">
        <v>1000</v>
      </c>
      <c r="F77" s="32">
        <f t="shared" ref="F77:F96" si="5">D77/E77</f>
        <v>1.4999999999999999E-4</v>
      </c>
      <c r="G77" s="30"/>
      <c r="H77" s="31"/>
      <c r="I77" s="32">
        <f>F77</f>
        <v>1.4999999999999999E-4</v>
      </c>
      <c r="J77" s="30">
        <v>0.5</v>
      </c>
      <c r="K77" s="31" t="s">
        <v>32</v>
      </c>
      <c r="L77" s="32" t="s">
        <v>20</v>
      </c>
    </row>
    <row r="78" spans="1:12">
      <c r="A78" s="34">
        <f t="shared" ref="A78:A96" si="6">A77+1</f>
        <v>81</v>
      </c>
      <c r="B78" s="35" t="s">
        <v>86</v>
      </c>
      <c r="C78" s="36"/>
      <c r="D78" s="37">
        <v>360</v>
      </c>
      <c r="E78" s="19">
        <v>1000</v>
      </c>
      <c r="F78" s="20">
        <f t="shared" si="5"/>
        <v>0.36</v>
      </c>
      <c r="G78" s="18"/>
      <c r="H78" s="19"/>
      <c r="I78" s="20">
        <f>F78</f>
        <v>0.36</v>
      </c>
      <c r="J78" s="18">
        <v>0.05</v>
      </c>
      <c r="K78" s="19" t="s">
        <v>19</v>
      </c>
      <c r="L78" s="20" t="s">
        <v>25</v>
      </c>
    </row>
    <row r="79" spans="1:12">
      <c r="A79" s="34">
        <f t="shared" si="6"/>
        <v>82</v>
      </c>
      <c r="B79" s="35" t="s">
        <v>87</v>
      </c>
      <c r="C79" s="36"/>
      <c r="D79" s="37">
        <v>0.4</v>
      </c>
      <c r="E79" s="19">
        <v>5000</v>
      </c>
      <c r="F79" s="20">
        <f t="shared" si="5"/>
        <v>8.0000000000000007E-5</v>
      </c>
      <c r="G79" s="18"/>
      <c r="H79" s="19"/>
      <c r="I79" s="20">
        <f>F79</f>
        <v>8.0000000000000007E-5</v>
      </c>
      <c r="J79" s="18">
        <v>1</v>
      </c>
      <c r="K79" s="19" t="s">
        <v>88</v>
      </c>
      <c r="L79" s="20" t="s">
        <v>22</v>
      </c>
    </row>
    <row r="80" spans="1:12">
      <c r="A80" s="34">
        <f t="shared" si="6"/>
        <v>83</v>
      </c>
      <c r="B80" s="35" t="s">
        <v>89</v>
      </c>
      <c r="C80" s="39"/>
      <c r="D80" s="37">
        <v>0.78</v>
      </c>
      <c r="E80" s="19">
        <v>1000</v>
      </c>
      <c r="F80" s="20">
        <f t="shared" si="5"/>
        <v>7.7999999999999999E-4</v>
      </c>
      <c r="G80" s="18">
        <v>0.2</v>
      </c>
      <c r="H80" s="19">
        <v>100</v>
      </c>
      <c r="I80" s="20">
        <f>G80/H80</f>
        <v>2E-3</v>
      </c>
      <c r="J80" s="18">
        <v>0.5</v>
      </c>
      <c r="K80" s="19" t="s">
        <v>32</v>
      </c>
      <c r="L80" s="20" t="s">
        <v>22</v>
      </c>
    </row>
    <row r="81" spans="1:256">
      <c r="A81" s="34">
        <f t="shared" si="6"/>
        <v>84</v>
      </c>
      <c r="B81" s="59" t="s">
        <v>90</v>
      </c>
      <c r="C81" s="43"/>
      <c r="D81" s="37">
        <v>55.6</v>
      </c>
      <c r="E81" s="19">
        <v>10000</v>
      </c>
      <c r="F81" s="20">
        <f t="shared" si="5"/>
        <v>5.5599999999999998E-3</v>
      </c>
      <c r="G81" s="18"/>
      <c r="H81" s="19"/>
      <c r="I81" s="20">
        <f>F81</f>
        <v>5.5599999999999998E-3</v>
      </c>
      <c r="J81" s="18">
        <v>1</v>
      </c>
      <c r="K81" s="19" t="s">
        <v>22</v>
      </c>
      <c r="L81" s="20" t="s">
        <v>22</v>
      </c>
    </row>
    <row r="82" spans="1:256">
      <c r="A82" s="34">
        <f t="shared" si="6"/>
        <v>85</v>
      </c>
      <c r="B82" s="19" t="s">
        <v>91</v>
      </c>
      <c r="C82" s="13"/>
      <c r="D82" s="37">
        <v>35</v>
      </c>
      <c r="E82" s="19">
        <v>5000</v>
      </c>
      <c r="F82" s="20">
        <f t="shared" si="5"/>
        <v>7.0000000000000001E-3</v>
      </c>
      <c r="G82" s="18"/>
      <c r="H82" s="19"/>
      <c r="I82" s="20">
        <f>F82</f>
        <v>7.0000000000000001E-3</v>
      </c>
      <c r="J82" s="18">
        <v>1</v>
      </c>
      <c r="K82" s="19" t="s">
        <v>88</v>
      </c>
      <c r="L82" s="20" t="s">
        <v>22</v>
      </c>
    </row>
    <row r="83" spans="1:256">
      <c r="A83" s="34">
        <f t="shared" si="6"/>
        <v>86</v>
      </c>
      <c r="B83" s="35" t="s">
        <v>92</v>
      </c>
      <c r="C83" s="36"/>
      <c r="D83" s="37">
        <v>2</v>
      </c>
      <c r="E83" s="19">
        <v>1000</v>
      </c>
      <c r="F83" s="20">
        <f t="shared" si="5"/>
        <v>2E-3</v>
      </c>
      <c r="G83" s="18"/>
      <c r="H83" s="19"/>
      <c r="I83" s="20">
        <f>F83</f>
        <v>2E-3</v>
      </c>
      <c r="J83" s="18">
        <v>0.05</v>
      </c>
      <c r="K83" s="19" t="s">
        <v>19</v>
      </c>
      <c r="L83" s="20" t="s">
        <v>22</v>
      </c>
    </row>
    <row r="84" spans="1:256">
      <c r="A84" s="34">
        <f t="shared" si="6"/>
        <v>87</v>
      </c>
      <c r="B84" s="35" t="s">
        <v>93</v>
      </c>
      <c r="C84" s="36"/>
      <c r="D84" s="37">
        <v>0.31</v>
      </c>
      <c r="E84" s="19">
        <v>1000</v>
      </c>
      <c r="F84" s="20">
        <f t="shared" si="5"/>
        <v>3.1E-4</v>
      </c>
      <c r="G84" s="18"/>
      <c r="H84" s="19"/>
      <c r="I84" s="20">
        <f>F84</f>
        <v>3.1E-4</v>
      </c>
      <c r="J84" s="18">
        <v>0.05</v>
      </c>
      <c r="K84" s="19" t="s">
        <v>19</v>
      </c>
      <c r="L84" s="20" t="s">
        <v>22</v>
      </c>
    </row>
    <row r="85" spans="1:256">
      <c r="A85" s="34">
        <f t="shared" si="6"/>
        <v>88</v>
      </c>
      <c r="B85" s="35" t="s">
        <v>94</v>
      </c>
      <c r="C85" s="36"/>
      <c r="D85" s="37">
        <v>0.18</v>
      </c>
      <c r="E85" s="19">
        <v>1000</v>
      </c>
      <c r="F85" s="20">
        <f t="shared" si="5"/>
        <v>1.7999999999999998E-4</v>
      </c>
      <c r="G85" s="18">
        <v>2.4E-2</v>
      </c>
      <c r="H85" s="19">
        <v>100</v>
      </c>
      <c r="I85" s="20">
        <f>G85/H85</f>
        <v>2.4000000000000001E-4</v>
      </c>
      <c r="J85" s="18">
        <v>1</v>
      </c>
      <c r="K85" s="19" t="s">
        <v>88</v>
      </c>
      <c r="L85" s="20" t="s">
        <v>22</v>
      </c>
    </row>
    <row r="86" spans="1:256">
      <c r="A86" s="34">
        <f t="shared" si="6"/>
        <v>89</v>
      </c>
      <c r="B86" s="35" t="s">
        <v>95</v>
      </c>
      <c r="C86" s="36"/>
      <c r="D86" s="37">
        <v>6.7000000000000002E-3</v>
      </c>
      <c r="E86" s="19">
        <v>1000</v>
      </c>
      <c r="F86" s="20">
        <f t="shared" si="5"/>
        <v>6.7000000000000002E-6</v>
      </c>
      <c r="G86" s="18">
        <v>5.7000000000000002E-3</v>
      </c>
      <c r="H86" s="19">
        <v>50</v>
      </c>
      <c r="I86" s="20">
        <f>G86/H86</f>
        <v>1.1400000000000001E-4</v>
      </c>
      <c r="J86" s="18">
        <v>0.5</v>
      </c>
      <c r="K86" s="19" t="s">
        <v>32</v>
      </c>
      <c r="L86" s="20" t="s">
        <v>22</v>
      </c>
    </row>
    <row r="87" spans="1:256">
      <c r="A87" s="34">
        <f t="shared" si="6"/>
        <v>90</v>
      </c>
      <c r="B87" s="35" t="s">
        <v>96</v>
      </c>
      <c r="C87" s="36"/>
      <c r="D87" s="37">
        <v>0.06</v>
      </c>
      <c r="E87" s="19">
        <v>1000</v>
      </c>
      <c r="F87" s="20">
        <f t="shared" si="5"/>
        <v>5.9999999999999995E-5</v>
      </c>
      <c r="G87" s="18"/>
      <c r="H87" s="19"/>
      <c r="I87" s="20">
        <f t="shared" ref="I87:I94" si="7">F87</f>
        <v>5.9999999999999995E-5</v>
      </c>
      <c r="J87" s="18">
        <v>0.5</v>
      </c>
      <c r="K87" s="19" t="s">
        <v>32</v>
      </c>
      <c r="L87" s="20" t="s">
        <v>22</v>
      </c>
    </row>
    <row r="88" spans="1:256">
      <c r="A88" s="34">
        <f t="shared" si="6"/>
        <v>91</v>
      </c>
      <c r="B88" s="35" t="s">
        <v>97</v>
      </c>
      <c r="C88" s="36"/>
      <c r="D88" s="37">
        <v>0.15</v>
      </c>
      <c r="E88" s="19">
        <v>1000</v>
      </c>
      <c r="F88" s="20">
        <f t="shared" si="5"/>
        <v>1.4999999999999999E-4</v>
      </c>
      <c r="G88" s="18"/>
      <c r="H88" s="19"/>
      <c r="I88" s="20">
        <f t="shared" si="7"/>
        <v>1.4999999999999999E-4</v>
      </c>
      <c r="J88" s="18">
        <v>0.05</v>
      </c>
      <c r="K88" s="19" t="s">
        <v>19</v>
      </c>
      <c r="L88" s="20" t="s">
        <v>22</v>
      </c>
    </row>
    <row r="89" spans="1:256" ht="15" customHeight="1">
      <c r="A89" s="34">
        <f t="shared" si="6"/>
        <v>92</v>
      </c>
      <c r="B89" s="35" t="s">
        <v>98</v>
      </c>
      <c r="C89" s="36"/>
      <c r="D89" s="37">
        <v>0.59</v>
      </c>
      <c r="E89" s="19">
        <v>5000</v>
      </c>
      <c r="F89" s="20">
        <f t="shared" si="5"/>
        <v>1.18E-4</v>
      </c>
      <c r="G89" s="18"/>
      <c r="H89" s="19"/>
      <c r="I89" s="20">
        <f t="shared" si="7"/>
        <v>1.18E-4</v>
      </c>
      <c r="J89" s="18">
        <v>1</v>
      </c>
      <c r="K89" s="19" t="s">
        <v>88</v>
      </c>
      <c r="L89" s="20" t="s">
        <v>22</v>
      </c>
    </row>
    <row r="90" spans="1:256">
      <c r="A90" s="34">
        <f t="shared" si="6"/>
        <v>93</v>
      </c>
      <c r="B90" s="35" t="s">
        <v>99</v>
      </c>
      <c r="C90" s="36"/>
      <c r="D90" s="37">
        <v>15.4</v>
      </c>
      <c r="E90" s="19">
        <v>5000</v>
      </c>
      <c r="F90" s="20">
        <f t="shared" si="5"/>
        <v>3.0800000000000003E-3</v>
      </c>
      <c r="G90" s="18"/>
      <c r="H90" s="19"/>
      <c r="I90" s="20">
        <f t="shared" si="7"/>
        <v>3.0800000000000003E-3</v>
      </c>
      <c r="J90" s="18">
        <v>0.05</v>
      </c>
      <c r="K90" s="19" t="s">
        <v>19</v>
      </c>
      <c r="L90" s="20" t="s">
        <v>20</v>
      </c>
    </row>
    <row r="91" spans="1:256" s="3" customFormat="1">
      <c r="A91" s="34">
        <f t="shared" si="6"/>
        <v>94</v>
      </c>
      <c r="B91" s="19" t="s">
        <v>100</v>
      </c>
      <c r="C91" s="20"/>
      <c r="D91" s="37">
        <v>0.92</v>
      </c>
      <c r="E91" s="19">
        <v>1000</v>
      </c>
      <c r="F91" s="20">
        <f t="shared" si="5"/>
        <v>9.2000000000000003E-4</v>
      </c>
      <c r="G91" s="18"/>
      <c r="H91" s="19"/>
      <c r="I91" s="20">
        <f t="shared" si="7"/>
        <v>9.2000000000000003E-4</v>
      </c>
      <c r="J91" s="18">
        <v>0.05</v>
      </c>
      <c r="K91" s="19" t="s">
        <v>19</v>
      </c>
      <c r="L91" s="20" t="s">
        <v>22</v>
      </c>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row>
    <row r="92" spans="1:256">
      <c r="A92" s="34">
        <f t="shared" si="6"/>
        <v>95</v>
      </c>
      <c r="B92" s="35" t="s">
        <v>101</v>
      </c>
      <c r="C92" s="36"/>
      <c r="D92" s="37">
        <v>128</v>
      </c>
      <c r="E92" s="19">
        <v>1000</v>
      </c>
      <c r="F92" s="20">
        <f t="shared" si="5"/>
        <v>0.128</v>
      </c>
      <c r="G92" s="18"/>
      <c r="H92" s="19"/>
      <c r="I92" s="20">
        <f t="shared" si="7"/>
        <v>0.128</v>
      </c>
      <c r="J92" s="18">
        <v>0.05</v>
      </c>
      <c r="K92" s="19" t="s">
        <v>19</v>
      </c>
      <c r="L92" s="20" t="s">
        <v>25</v>
      </c>
    </row>
    <row r="93" spans="1:256">
      <c r="A93" s="34">
        <f t="shared" si="6"/>
        <v>96</v>
      </c>
      <c r="B93" s="35" t="s">
        <v>102</v>
      </c>
      <c r="C93" s="39"/>
      <c r="D93" s="37">
        <v>36.5</v>
      </c>
      <c r="E93" s="19">
        <v>5000</v>
      </c>
      <c r="F93" s="20">
        <f t="shared" si="5"/>
        <v>7.3000000000000001E-3</v>
      </c>
      <c r="G93" s="18"/>
      <c r="H93" s="19"/>
      <c r="I93" s="20">
        <f t="shared" si="7"/>
        <v>7.3000000000000001E-3</v>
      </c>
      <c r="J93" s="18">
        <v>1</v>
      </c>
      <c r="K93" s="19" t="s">
        <v>22</v>
      </c>
      <c r="L93" s="20" t="s">
        <v>22</v>
      </c>
    </row>
    <row r="94" spans="1:256">
      <c r="A94" s="34">
        <f t="shared" si="6"/>
        <v>97</v>
      </c>
      <c r="B94" s="59" t="s">
        <v>103</v>
      </c>
      <c r="C94" s="43"/>
      <c r="D94" s="37">
        <v>87</v>
      </c>
      <c r="E94" s="19">
        <v>10000</v>
      </c>
      <c r="F94" s="20">
        <f t="shared" si="5"/>
        <v>8.6999999999999994E-3</v>
      </c>
      <c r="G94" s="18"/>
      <c r="H94" s="19"/>
      <c r="I94" s="20">
        <f t="shared" si="7"/>
        <v>8.6999999999999994E-3</v>
      </c>
      <c r="J94" s="18">
        <v>1</v>
      </c>
      <c r="K94" s="19" t="s">
        <v>104</v>
      </c>
      <c r="L94" s="20" t="s">
        <v>104</v>
      </c>
    </row>
    <row r="95" spans="1:256" ht="12">
      <c r="A95" s="38">
        <f t="shared" si="6"/>
        <v>98</v>
      </c>
      <c r="B95" s="21" t="s">
        <v>105</v>
      </c>
      <c r="C95" s="65"/>
      <c r="D95" s="40">
        <v>1.4E-3</v>
      </c>
      <c r="E95" s="25">
        <v>1000</v>
      </c>
      <c r="F95" s="26">
        <f t="shared" si="5"/>
        <v>1.3999999999999999E-6</v>
      </c>
      <c r="G95" s="66">
        <v>6.8999999999999997E-4</v>
      </c>
      <c r="H95" s="67">
        <v>10</v>
      </c>
      <c r="I95" s="68">
        <f>+G95/H95</f>
        <v>6.8999999999999997E-5</v>
      </c>
      <c r="J95" s="24">
        <v>0.5</v>
      </c>
      <c r="K95" s="21" t="s">
        <v>32</v>
      </c>
      <c r="L95" s="39" t="s">
        <v>22</v>
      </c>
    </row>
    <row r="96" spans="1:256" ht="12.6" thickBot="1">
      <c r="A96" s="61">
        <f t="shared" si="6"/>
        <v>99</v>
      </c>
      <c r="B96" s="63" t="s">
        <v>194</v>
      </c>
      <c r="C96" s="69"/>
      <c r="D96" s="70">
        <v>344</v>
      </c>
      <c r="E96" s="53">
        <v>1000</v>
      </c>
      <c r="F96" s="53">
        <f t="shared" si="5"/>
        <v>0.34399999999999997</v>
      </c>
      <c r="G96" s="71">
        <v>200</v>
      </c>
      <c r="H96" s="71">
        <v>100</v>
      </c>
      <c r="I96" s="72">
        <f>+G96/H96</f>
        <v>2</v>
      </c>
      <c r="J96" s="52">
        <v>0.05</v>
      </c>
      <c r="K96" s="62" t="s">
        <v>19</v>
      </c>
      <c r="L96" s="64" t="s">
        <v>22</v>
      </c>
    </row>
    <row r="98" spans="1:12" ht="16.2" thickBot="1">
      <c r="B98" s="55" t="s">
        <v>106</v>
      </c>
    </row>
    <row r="99" spans="1:12">
      <c r="A99" s="27">
        <v>110</v>
      </c>
      <c r="B99" s="73" t="s">
        <v>107</v>
      </c>
      <c r="C99" s="29"/>
      <c r="D99" s="33">
        <v>250</v>
      </c>
      <c r="E99" s="31">
        <v>1000</v>
      </c>
      <c r="F99" s="32">
        <f t="shared" ref="F99:F130" si="8">D99/E99</f>
        <v>0.25</v>
      </c>
      <c r="G99" s="30"/>
      <c r="H99" s="31"/>
      <c r="I99" s="74">
        <f>F99</f>
        <v>0.25</v>
      </c>
      <c r="J99" s="30">
        <v>1</v>
      </c>
      <c r="K99" s="31" t="s">
        <v>88</v>
      </c>
      <c r="L99" s="32" t="s">
        <v>20</v>
      </c>
    </row>
    <row r="100" spans="1:12">
      <c r="A100" s="41">
        <f t="shared" ref="A100:A131" si="9">1+A99</f>
        <v>111</v>
      </c>
      <c r="B100" s="59" t="s">
        <v>108</v>
      </c>
      <c r="C100" s="75"/>
      <c r="D100" s="37">
        <v>1000</v>
      </c>
      <c r="E100" s="19">
        <v>10000</v>
      </c>
      <c r="F100" s="20">
        <f t="shared" si="8"/>
        <v>0.1</v>
      </c>
      <c r="G100" s="18"/>
      <c r="H100" s="19"/>
      <c r="I100" s="76">
        <f>F100</f>
        <v>0.1</v>
      </c>
      <c r="J100" s="18">
        <v>1</v>
      </c>
      <c r="K100" s="19" t="s">
        <v>88</v>
      </c>
      <c r="L100" s="20" t="s">
        <v>22</v>
      </c>
    </row>
    <row r="101" spans="1:12">
      <c r="A101" s="34">
        <f t="shared" si="9"/>
        <v>112</v>
      </c>
      <c r="B101" s="17" t="s">
        <v>109</v>
      </c>
      <c r="C101" s="43"/>
      <c r="D101" s="37">
        <v>4400</v>
      </c>
      <c r="E101" s="19">
        <v>5000</v>
      </c>
      <c r="F101" s="20">
        <f t="shared" si="8"/>
        <v>0.88</v>
      </c>
      <c r="G101" s="18"/>
      <c r="H101" s="19"/>
      <c r="I101" s="76">
        <f>F101</f>
        <v>0.88</v>
      </c>
      <c r="J101" s="18">
        <v>0.05</v>
      </c>
      <c r="K101" s="19" t="s">
        <v>19</v>
      </c>
      <c r="L101" s="20" t="s">
        <v>25</v>
      </c>
    </row>
    <row r="102" spans="1:12">
      <c r="A102" s="34">
        <f t="shared" si="9"/>
        <v>113</v>
      </c>
      <c r="B102" s="35" t="s">
        <v>110</v>
      </c>
      <c r="C102" s="77"/>
      <c r="D102" s="37">
        <v>1000</v>
      </c>
      <c r="E102" s="19">
        <v>1000</v>
      </c>
      <c r="F102" s="20">
        <f t="shared" si="8"/>
        <v>1</v>
      </c>
      <c r="G102" s="18"/>
      <c r="H102" s="19"/>
      <c r="I102" s="76">
        <f>F102</f>
        <v>1</v>
      </c>
      <c r="J102" s="18">
        <v>0.15</v>
      </c>
      <c r="K102" s="19" t="s">
        <v>104</v>
      </c>
      <c r="L102" s="20" t="s">
        <v>104</v>
      </c>
    </row>
    <row r="103" spans="1:12">
      <c r="A103" s="34">
        <f t="shared" si="9"/>
        <v>114</v>
      </c>
      <c r="B103" s="35" t="s">
        <v>111</v>
      </c>
      <c r="C103" s="36"/>
      <c r="D103" s="37">
        <v>1000</v>
      </c>
      <c r="E103" s="19">
        <v>1000</v>
      </c>
      <c r="F103" s="20">
        <f t="shared" si="8"/>
        <v>1</v>
      </c>
      <c r="G103" s="18">
        <v>175</v>
      </c>
      <c r="H103" s="19">
        <v>50</v>
      </c>
      <c r="I103" s="76">
        <f t="shared" ref="I103:I109" si="10">G103/H103</f>
        <v>3.5</v>
      </c>
      <c r="J103" s="18">
        <v>1</v>
      </c>
      <c r="K103" s="19" t="s">
        <v>104</v>
      </c>
      <c r="L103" s="20" t="s">
        <v>104</v>
      </c>
    </row>
    <row r="104" spans="1:12">
      <c r="A104" s="34">
        <f t="shared" si="9"/>
        <v>115</v>
      </c>
      <c r="B104" s="35" t="s">
        <v>112</v>
      </c>
      <c r="C104" s="36"/>
      <c r="D104" s="37">
        <v>825</v>
      </c>
      <c r="E104" s="19">
        <v>1000</v>
      </c>
      <c r="F104" s="20">
        <f t="shared" si="8"/>
        <v>0.82499999999999996</v>
      </c>
      <c r="G104" s="18">
        <v>80</v>
      </c>
      <c r="H104" s="19">
        <v>50</v>
      </c>
      <c r="I104" s="76">
        <f t="shared" si="10"/>
        <v>1.6</v>
      </c>
      <c r="J104" s="18">
        <v>0.05</v>
      </c>
      <c r="K104" s="19" t="s">
        <v>19</v>
      </c>
      <c r="L104" s="20" t="s">
        <v>25</v>
      </c>
    </row>
    <row r="105" spans="1:12">
      <c r="A105" s="34">
        <f t="shared" si="9"/>
        <v>116</v>
      </c>
      <c r="B105" s="35" t="s">
        <v>113</v>
      </c>
      <c r="C105" s="36"/>
      <c r="D105" s="37">
        <v>200</v>
      </c>
      <c r="E105" s="19">
        <v>1000</v>
      </c>
      <c r="F105" s="20">
        <f t="shared" si="8"/>
        <v>0.2</v>
      </c>
      <c r="G105" s="18">
        <v>106</v>
      </c>
      <c r="H105" s="19">
        <v>10</v>
      </c>
      <c r="I105" s="76">
        <f t="shared" si="10"/>
        <v>10.6</v>
      </c>
      <c r="J105" s="18">
        <v>1</v>
      </c>
      <c r="K105" s="19" t="s">
        <v>88</v>
      </c>
      <c r="L105" s="20" t="s">
        <v>20</v>
      </c>
    </row>
    <row r="106" spans="1:12" ht="12">
      <c r="A106" s="34">
        <f t="shared" si="9"/>
        <v>117</v>
      </c>
      <c r="B106" s="35" t="s">
        <v>114</v>
      </c>
      <c r="C106" s="78"/>
      <c r="D106" s="37">
        <v>494</v>
      </c>
      <c r="E106" s="19">
        <v>1000</v>
      </c>
      <c r="F106" s="20">
        <f t="shared" si="8"/>
        <v>0.49399999999999999</v>
      </c>
      <c r="G106" s="18">
        <v>64</v>
      </c>
      <c r="H106" s="19">
        <v>50</v>
      </c>
      <c r="I106" s="76">
        <f t="shared" si="10"/>
        <v>1.28</v>
      </c>
      <c r="J106" s="60">
        <v>0.05</v>
      </c>
      <c r="K106" s="79" t="s">
        <v>19</v>
      </c>
      <c r="L106" s="20" t="s">
        <v>22</v>
      </c>
    </row>
    <row r="107" spans="1:12">
      <c r="A107" s="34">
        <f t="shared" si="9"/>
        <v>118</v>
      </c>
      <c r="B107" s="35" t="s">
        <v>115</v>
      </c>
      <c r="C107" s="36"/>
      <c r="D107" s="37">
        <v>121</v>
      </c>
      <c r="E107" s="19">
        <v>1000</v>
      </c>
      <c r="F107" s="20">
        <f t="shared" si="8"/>
        <v>0.121</v>
      </c>
      <c r="G107" s="18">
        <v>22</v>
      </c>
      <c r="H107" s="19">
        <v>50</v>
      </c>
      <c r="I107" s="76">
        <f t="shared" si="10"/>
        <v>0.44</v>
      </c>
      <c r="J107" s="18">
        <v>0.5</v>
      </c>
      <c r="K107" s="19" t="s">
        <v>32</v>
      </c>
      <c r="L107" s="20" t="s">
        <v>20</v>
      </c>
    </row>
    <row r="108" spans="1:12">
      <c r="A108" s="34">
        <f t="shared" si="9"/>
        <v>119</v>
      </c>
      <c r="B108" s="35" t="s">
        <v>195</v>
      </c>
      <c r="C108" s="36"/>
      <c r="D108" s="37">
        <v>650</v>
      </c>
      <c r="E108" s="19">
        <v>1000</v>
      </c>
      <c r="F108" s="20">
        <f t="shared" si="8"/>
        <v>0.65</v>
      </c>
      <c r="G108" s="18">
        <v>25</v>
      </c>
      <c r="H108" s="19">
        <v>50</v>
      </c>
      <c r="I108" s="76">
        <f t="shared" si="10"/>
        <v>0.5</v>
      </c>
      <c r="J108" s="18">
        <v>1</v>
      </c>
      <c r="K108" s="19" t="s">
        <v>88</v>
      </c>
      <c r="L108" s="20" t="s">
        <v>20</v>
      </c>
    </row>
    <row r="109" spans="1:12">
      <c r="A109" s="34">
        <f t="shared" si="9"/>
        <v>120</v>
      </c>
      <c r="B109" s="35" t="s">
        <v>116</v>
      </c>
      <c r="C109" s="36"/>
      <c r="D109" s="37">
        <v>320</v>
      </c>
      <c r="E109" s="19">
        <v>1000</v>
      </c>
      <c r="F109" s="20">
        <f t="shared" si="8"/>
        <v>0.32</v>
      </c>
      <c r="G109" s="18">
        <v>32</v>
      </c>
      <c r="H109" s="19">
        <v>50</v>
      </c>
      <c r="I109" s="76">
        <f t="shared" si="10"/>
        <v>0.64</v>
      </c>
      <c r="J109" s="18">
        <v>0.05</v>
      </c>
      <c r="K109" s="19" t="s">
        <v>19</v>
      </c>
      <c r="L109" s="20" t="s">
        <v>20</v>
      </c>
    </row>
    <row r="110" spans="1:12">
      <c r="A110" s="34">
        <f t="shared" si="9"/>
        <v>121</v>
      </c>
      <c r="B110" s="35" t="s">
        <v>117</v>
      </c>
      <c r="C110" s="36"/>
      <c r="D110" s="37">
        <v>1000</v>
      </c>
      <c r="E110" s="19">
        <v>1000</v>
      </c>
      <c r="F110" s="20">
        <f t="shared" si="8"/>
        <v>1</v>
      </c>
      <c r="G110" s="18"/>
      <c r="H110" s="19"/>
      <c r="I110" s="76">
        <f t="shared" ref="I110:I116" si="11">F110</f>
        <v>1</v>
      </c>
      <c r="J110" s="18">
        <v>1</v>
      </c>
      <c r="K110" s="19" t="s">
        <v>104</v>
      </c>
      <c r="L110" s="20" t="s">
        <v>104</v>
      </c>
    </row>
    <row r="111" spans="1:12">
      <c r="A111" s="34">
        <f t="shared" si="9"/>
        <v>122</v>
      </c>
      <c r="B111" s="35" t="s">
        <v>118</v>
      </c>
      <c r="C111" s="36"/>
      <c r="D111" s="37">
        <v>250</v>
      </c>
      <c r="E111" s="19">
        <v>1000</v>
      </c>
      <c r="F111" s="20">
        <f t="shared" si="8"/>
        <v>0.25</v>
      </c>
      <c r="G111" s="18"/>
      <c r="H111" s="19"/>
      <c r="I111" s="76">
        <f t="shared" si="11"/>
        <v>0.25</v>
      </c>
      <c r="J111" s="18">
        <v>0.15</v>
      </c>
      <c r="K111" s="19" t="s">
        <v>104</v>
      </c>
      <c r="L111" s="20" t="s">
        <v>104</v>
      </c>
    </row>
    <row r="112" spans="1:12">
      <c r="A112" s="34">
        <f t="shared" si="9"/>
        <v>123</v>
      </c>
      <c r="B112" s="35" t="s">
        <v>119</v>
      </c>
      <c r="C112" s="36"/>
      <c r="D112" s="37">
        <v>3.7</v>
      </c>
      <c r="E112" s="19">
        <v>5000</v>
      </c>
      <c r="F112" s="20">
        <f t="shared" si="8"/>
        <v>7.3999999999999999E-4</v>
      </c>
      <c r="G112" s="18"/>
      <c r="H112" s="19"/>
      <c r="I112" s="76">
        <f t="shared" si="11"/>
        <v>7.3999999999999999E-4</v>
      </c>
      <c r="J112" s="18">
        <v>0.05</v>
      </c>
      <c r="K112" s="19" t="s">
        <v>19</v>
      </c>
      <c r="L112" s="20" t="s">
        <v>25</v>
      </c>
    </row>
    <row r="113" spans="1:12">
      <c r="A113" s="34">
        <f t="shared" si="9"/>
        <v>124</v>
      </c>
      <c r="B113" s="35" t="s">
        <v>120</v>
      </c>
      <c r="C113" s="36"/>
      <c r="D113" s="37">
        <v>250</v>
      </c>
      <c r="E113" s="19">
        <v>1000</v>
      </c>
      <c r="F113" s="20">
        <f t="shared" si="8"/>
        <v>0.25</v>
      </c>
      <c r="G113" s="18"/>
      <c r="H113" s="19"/>
      <c r="I113" s="76">
        <f t="shared" si="11"/>
        <v>0.25</v>
      </c>
      <c r="J113" s="18">
        <v>1</v>
      </c>
      <c r="K113" s="19" t="s">
        <v>104</v>
      </c>
      <c r="L113" s="20" t="s">
        <v>104</v>
      </c>
    </row>
    <row r="114" spans="1:12">
      <c r="A114" s="34">
        <f t="shared" si="9"/>
        <v>125</v>
      </c>
      <c r="B114" s="35" t="s">
        <v>121</v>
      </c>
      <c r="C114" s="36"/>
      <c r="D114" s="37">
        <v>410</v>
      </c>
      <c r="E114" s="19">
        <v>1000</v>
      </c>
      <c r="F114" s="20">
        <f t="shared" si="8"/>
        <v>0.41</v>
      </c>
      <c r="G114" s="18"/>
      <c r="H114" s="19"/>
      <c r="I114" s="76">
        <f t="shared" si="11"/>
        <v>0.41</v>
      </c>
      <c r="J114" s="18">
        <v>0.05</v>
      </c>
      <c r="K114" s="19" t="s">
        <v>19</v>
      </c>
      <c r="L114" s="20" t="s">
        <v>20</v>
      </c>
    </row>
    <row r="115" spans="1:12">
      <c r="A115" s="34">
        <f t="shared" si="9"/>
        <v>126</v>
      </c>
      <c r="B115" s="35" t="s">
        <v>122</v>
      </c>
      <c r="C115" s="36"/>
      <c r="D115" s="37">
        <v>14</v>
      </c>
      <c r="E115" s="19">
        <v>1000</v>
      </c>
      <c r="F115" s="20">
        <f t="shared" si="8"/>
        <v>1.4E-2</v>
      </c>
      <c r="G115" s="18"/>
      <c r="H115" s="19"/>
      <c r="I115" s="76">
        <f t="shared" si="11"/>
        <v>1.4E-2</v>
      </c>
      <c r="J115" s="18">
        <v>1</v>
      </c>
      <c r="K115" s="19" t="s">
        <v>104</v>
      </c>
      <c r="L115" s="20" t="s">
        <v>104</v>
      </c>
    </row>
    <row r="116" spans="1:12">
      <c r="A116" s="34">
        <f t="shared" si="9"/>
        <v>127</v>
      </c>
      <c r="B116" s="35" t="s">
        <v>123</v>
      </c>
      <c r="C116" s="36"/>
      <c r="D116" s="37">
        <v>250</v>
      </c>
      <c r="E116" s="19">
        <v>1000</v>
      </c>
      <c r="F116" s="20">
        <f t="shared" si="8"/>
        <v>0.25</v>
      </c>
      <c r="G116" s="18"/>
      <c r="H116" s="19"/>
      <c r="I116" s="76">
        <f t="shared" si="11"/>
        <v>0.25</v>
      </c>
      <c r="J116" s="18">
        <v>0.15</v>
      </c>
      <c r="K116" s="19" t="s">
        <v>104</v>
      </c>
      <c r="L116" s="20" t="s">
        <v>104</v>
      </c>
    </row>
    <row r="117" spans="1:12">
      <c r="A117" s="34">
        <f t="shared" si="9"/>
        <v>128</v>
      </c>
      <c r="B117" s="35" t="s">
        <v>124</v>
      </c>
      <c r="C117" s="36"/>
      <c r="D117" s="37">
        <v>250</v>
      </c>
      <c r="E117" s="19">
        <v>1000</v>
      </c>
      <c r="F117" s="20">
        <f t="shared" si="8"/>
        <v>0.25</v>
      </c>
      <c r="G117" s="18">
        <v>500</v>
      </c>
      <c r="H117" s="19">
        <v>100</v>
      </c>
      <c r="I117" s="76">
        <f>G117/H117</f>
        <v>5</v>
      </c>
      <c r="J117" s="18">
        <v>0.05</v>
      </c>
      <c r="K117" s="19" t="s">
        <v>19</v>
      </c>
      <c r="L117" s="20" t="s">
        <v>22</v>
      </c>
    </row>
    <row r="118" spans="1:12">
      <c r="A118" s="34">
        <f t="shared" si="9"/>
        <v>129</v>
      </c>
      <c r="B118" s="35" t="s">
        <v>125</v>
      </c>
      <c r="C118" s="36"/>
      <c r="D118" s="37">
        <v>1000</v>
      </c>
      <c r="E118" s="19">
        <v>1000</v>
      </c>
      <c r="F118" s="20">
        <f t="shared" si="8"/>
        <v>1</v>
      </c>
      <c r="G118" s="18"/>
      <c r="H118" s="19"/>
      <c r="I118" s="76">
        <f>F118</f>
        <v>1</v>
      </c>
      <c r="J118" s="18">
        <v>0.05</v>
      </c>
      <c r="K118" s="19" t="s">
        <v>19</v>
      </c>
      <c r="L118" s="20" t="s">
        <v>25</v>
      </c>
    </row>
    <row r="119" spans="1:12">
      <c r="A119" s="34">
        <f t="shared" si="9"/>
        <v>130</v>
      </c>
      <c r="B119" s="35" t="s">
        <v>126</v>
      </c>
      <c r="C119" s="36"/>
      <c r="D119" s="37">
        <v>90</v>
      </c>
      <c r="E119" s="19">
        <v>1000</v>
      </c>
      <c r="F119" s="20">
        <f t="shared" si="8"/>
        <v>0.09</v>
      </c>
      <c r="G119" s="18">
        <v>0.78</v>
      </c>
      <c r="H119" s="19">
        <v>100</v>
      </c>
      <c r="I119" s="76">
        <f>G119/H119</f>
        <v>7.8000000000000005E-3</v>
      </c>
      <c r="J119" s="18">
        <v>0.05</v>
      </c>
      <c r="K119" s="19" t="s">
        <v>19</v>
      </c>
      <c r="L119" s="20" t="s">
        <v>25</v>
      </c>
    </row>
    <row r="120" spans="1:12">
      <c r="A120" s="34">
        <f t="shared" si="9"/>
        <v>131</v>
      </c>
      <c r="B120" s="35" t="s">
        <v>127</v>
      </c>
      <c r="C120" s="36"/>
      <c r="D120" s="37">
        <v>1000</v>
      </c>
      <c r="E120" s="19">
        <v>1000</v>
      </c>
      <c r="F120" s="20">
        <f t="shared" si="8"/>
        <v>1</v>
      </c>
      <c r="G120" s="18"/>
      <c r="H120" s="19"/>
      <c r="I120" s="76">
        <f>F120</f>
        <v>1</v>
      </c>
      <c r="J120" s="18">
        <v>0.5</v>
      </c>
      <c r="K120" s="19" t="s">
        <v>32</v>
      </c>
      <c r="L120" s="20" t="s">
        <v>20</v>
      </c>
    </row>
    <row r="121" spans="1:12">
      <c r="A121" s="34">
        <f t="shared" si="9"/>
        <v>132</v>
      </c>
      <c r="B121" s="35" t="s">
        <v>128</v>
      </c>
      <c r="C121" s="36"/>
      <c r="D121" s="37">
        <v>250</v>
      </c>
      <c r="E121" s="19">
        <v>5000</v>
      </c>
      <c r="F121" s="20">
        <f t="shared" si="8"/>
        <v>0.05</v>
      </c>
      <c r="G121" s="18"/>
      <c r="H121" s="19"/>
      <c r="I121" s="76">
        <f>F121</f>
        <v>0.05</v>
      </c>
      <c r="J121" s="18">
        <v>0.5</v>
      </c>
      <c r="K121" s="19" t="s">
        <v>32</v>
      </c>
      <c r="L121" s="20" t="s">
        <v>20</v>
      </c>
    </row>
    <row r="122" spans="1:12">
      <c r="A122" s="34">
        <f t="shared" si="9"/>
        <v>133</v>
      </c>
      <c r="B122" s="35" t="s">
        <v>129</v>
      </c>
      <c r="C122" s="36"/>
      <c r="D122" s="37">
        <v>1000</v>
      </c>
      <c r="E122" s="19">
        <v>1000</v>
      </c>
      <c r="F122" s="20">
        <f t="shared" si="8"/>
        <v>1</v>
      </c>
      <c r="G122" s="18">
        <v>100</v>
      </c>
      <c r="H122" s="19">
        <v>100</v>
      </c>
      <c r="I122" s="76">
        <f>G122/H122</f>
        <v>1</v>
      </c>
      <c r="J122" s="18">
        <v>1</v>
      </c>
      <c r="K122" s="19" t="s">
        <v>104</v>
      </c>
      <c r="L122" s="20" t="s">
        <v>104</v>
      </c>
    </row>
    <row r="123" spans="1:12">
      <c r="A123" s="34">
        <f t="shared" si="9"/>
        <v>134</v>
      </c>
      <c r="B123" s="35" t="s">
        <v>130</v>
      </c>
      <c r="C123" s="36"/>
      <c r="D123" s="37">
        <v>1000</v>
      </c>
      <c r="E123" s="19">
        <v>1000</v>
      </c>
      <c r="F123" s="20">
        <f t="shared" si="8"/>
        <v>1</v>
      </c>
      <c r="G123" s="18">
        <v>100</v>
      </c>
      <c r="H123" s="19">
        <v>100</v>
      </c>
      <c r="I123" s="76">
        <f>G123/H123</f>
        <v>1</v>
      </c>
      <c r="J123" s="18">
        <v>1</v>
      </c>
      <c r="K123" s="19" t="s">
        <v>104</v>
      </c>
      <c r="L123" s="20" t="s">
        <v>104</v>
      </c>
    </row>
    <row r="124" spans="1:12">
      <c r="A124" s="34">
        <f t="shared" si="9"/>
        <v>135</v>
      </c>
      <c r="B124" s="35" t="s">
        <v>131</v>
      </c>
      <c r="C124" s="36"/>
      <c r="D124" s="37">
        <v>1000</v>
      </c>
      <c r="E124" s="19">
        <v>5000</v>
      </c>
      <c r="F124" s="20">
        <f t="shared" si="8"/>
        <v>0.2</v>
      </c>
      <c r="G124" s="18"/>
      <c r="H124" s="19"/>
      <c r="I124" s="76">
        <f t="shared" ref="I124:I135" si="12">F124</f>
        <v>0.2</v>
      </c>
      <c r="J124" s="18">
        <v>1</v>
      </c>
      <c r="K124" s="19" t="s">
        <v>104</v>
      </c>
      <c r="L124" s="20" t="s">
        <v>104</v>
      </c>
    </row>
    <row r="125" spans="1:12">
      <c r="A125" s="34">
        <f t="shared" si="9"/>
        <v>136</v>
      </c>
      <c r="B125" s="35" t="s">
        <v>132</v>
      </c>
      <c r="C125" s="36"/>
      <c r="D125" s="37">
        <v>1000</v>
      </c>
      <c r="E125" s="19">
        <v>1000</v>
      </c>
      <c r="F125" s="20">
        <f t="shared" si="8"/>
        <v>1</v>
      </c>
      <c r="G125" s="18"/>
      <c r="H125" s="19"/>
      <c r="I125" s="76">
        <f t="shared" si="12"/>
        <v>1</v>
      </c>
      <c r="J125" s="18">
        <v>1</v>
      </c>
      <c r="K125" s="19" t="s">
        <v>104</v>
      </c>
      <c r="L125" s="20" t="s">
        <v>104</v>
      </c>
    </row>
    <row r="126" spans="1:12">
      <c r="A126" s="34">
        <f t="shared" si="9"/>
        <v>137</v>
      </c>
      <c r="B126" s="35" t="s">
        <v>133</v>
      </c>
      <c r="C126" s="36"/>
      <c r="D126" s="37">
        <v>1000</v>
      </c>
      <c r="E126" s="19">
        <v>10000</v>
      </c>
      <c r="F126" s="20">
        <f t="shared" si="8"/>
        <v>0.1</v>
      </c>
      <c r="G126" s="18"/>
      <c r="H126" s="19"/>
      <c r="I126" s="76">
        <f t="shared" si="12"/>
        <v>0.1</v>
      </c>
      <c r="J126" s="18">
        <v>1</v>
      </c>
      <c r="K126" s="19" t="s">
        <v>88</v>
      </c>
      <c r="L126" s="20" t="s">
        <v>20</v>
      </c>
    </row>
    <row r="127" spans="1:12" ht="12">
      <c r="A127" s="34">
        <f t="shared" si="9"/>
        <v>138</v>
      </c>
      <c r="B127" s="35" t="s">
        <v>134</v>
      </c>
      <c r="C127" s="36"/>
      <c r="D127" s="37">
        <v>1000</v>
      </c>
      <c r="E127" s="19">
        <v>10000</v>
      </c>
      <c r="F127" s="20">
        <f t="shared" si="8"/>
        <v>0.1</v>
      </c>
      <c r="G127" s="18"/>
      <c r="H127" s="19"/>
      <c r="I127" s="76">
        <f t="shared" si="12"/>
        <v>0.1</v>
      </c>
      <c r="J127" s="18">
        <v>0.05</v>
      </c>
      <c r="K127" s="79" t="s">
        <v>19</v>
      </c>
      <c r="L127" s="20" t="s">
        <v>22</v>
      </c>
    </row>
    <row r="128" spans="1:12">
      <c r="A128" s="34">
        <f t="shared" si="9"/>
        <v>139</v>
      </c>
      <c r="B128" s="35" t="s">
        <v>196</v>
      </c>
      <c r="C128" s="36"/>
      <c r="D128" s="37">
        <v>450</v>
      </c>
      <c r="E128" s="19">
        <v>1000</v>
      </c>
      <c r="F128" s="20">
        <f t="shared" si="8"/>
        <v>0.45</v>
      </c>
      <c r="G128" s="18"/>
      <c r="H128" s="19"/>
      <c r="I128" s="76">
        <f t="shared" si="12"/>
        <v>0.45</v>
      </c>
      <c r="J128" s="18">
        <v>0.5</v>
      </c>
      <c r="K128" s="19" t="s">
        <v>32</v>
      </c>
      <c r="L128" s="20" t="s">
        <v>20</v>
      </c>
    </row>
    <row r="129" spans="1:12">
      <c r="A129" s="34">
        <f t="shared" si="9"/>
        <v>140</v>
      </c>
      <c r="B129" s="35" t="s">
        <v>135</v>
      </c>
      <c r="C129" s="36"/>
      <c r="D129" s="37">
        <v>30</v>
      </c>
      <c r="E129" s="19">
        <v>1000</v>
      </c>
      <c r="F129" s="20">
        <f t="shared" si="8"/>
        <v>0.03</v>
      </c>
      <c r="G129" s="18"/>
      <c r="H129" s="19"/>
      <c r="I129" s="76">
        <f t="shared" si="12"/>
        <v>0.03</v>
      </c>
      <c r="J129" s="18">
        <v>0.05</v>
      </c>
      <c r="K129" s="19" t="s">
        <v>104</v>
      </c>
      <c r="L129" s="20" t="s">
        <v>104</v>
      </c>
    </row>
    <row r="130" spans="1:12">
      <c r="A130" s="34">
        <f t="shared" si="9"/>
        <v>141</v>
      </c>
      <c r="B130" s="35" t="s">
        <v>136</v>
      </c>
      <c r="C130" s="36"/>
      <c r="D130" s="37">
        <v>25</v>
      </c>
      <c r="E130" s="19">
        <v>5000</v>
      </c>
      <c r="F130" s="20">
        <f t="shared" si="8"/>
        <v>5.0000000000000001E-3</v>
      </c>
      <c r="G130" s="18"/>
      <c r="H130" s="19"/>
      <c r="I130" s="76">
        <f t="shared" si="12"/>
        <v>5.0000000000000001E-3</v>
      </c>
      <c r="J130" s="18">
        <v>0.05</v>
      </c>
      <c r="K130" s="19" t="s">
        <v>19</v>
      </c>
      <c r="L130" s="20" t="s">
        <v>25</v>
      </c>
    </row>
    <row r="131" spans="1:12">
      <c r="A131" s="34">
        <f t="shared" si="9"/>
        <v>142</v>
      </c>
      <c r="B131" s="35" t="s">
        <v>137</v>
      </c>
      <c r="C131" s="36"/>
      <c r="D131" s="37">
        <v>2</v>
      </c>
      <c r="E131" s="19">
        <v>1000</v>
      </c>
      <c r="F131" s="20">
        <f t="shared" ref="F131:F162" si="13">D131/E131</f>
        <v>2E-3</v>
      </c>
      <c r="G131" s="18"/>
      <c r="H131" s="19"/>
      <c r="I131" s="76">
        <f t="shared" si="12"/>
        <v>2E-3</v>
      </c>
      <c r="J131" s="18">
        <v>0.5</v>
      </c>
      <c r="K131" s="19" t="s">
        <v>32</v>
      </c>
      <c r="L131" s="20" t="s">
        <v>20</v>
      </c>
    </row>
    <row r="132" spans="1:12">
      <c r="A132" s="34">
        <f t="shared" ref="A132:A163" si="14">1+A131</f>
        <v>143</v>
      </c>
      <c r="B132" s="35" t="s">
        <v>138</v>
      </c>
      <c r="C132" s="36"/>
      <c r="D132" s="37">
        <v>10</v>
      </c>
      <c r="E132" s="19">
        <v>1000</v>
      </c>
      <c r="F132" s="20">
        <f t="shared" si="13"/>
        <v>0.01</v>
      </c>
      <c r="G132" s="18"/>
      <c r="H132" s="19"/>
      <c r="I132" s="76">
        <f t="shared" si="12"/>
        <v>0.01</v>
      </c>
      <c r="J132" s="18">
        <v>1</v>
      </c>
      <c r="K132" s="19" t="s">
        <v>88</v>
      </c>
      <c r="L132" s="20" t="s">
        <v>20</v>
      </c>
    </row>
    <row r="133" spans="1:12">
      <c r="A133" s="34">
        <f t="shared" si="14"/>
        <v>144</v>
      </c>
      <c r="B133" s="35" t="s">
        <v>139</v>
      </c>
      <c r="C133" s="36"/>
      <c r="D133" s="37">
        <v>100</v>
      </c>
      <c r="E133" s="19">
        <v>1000</v>
      </c>
      <c r="F133" s="20">
        <f t="shared" si="13"/>
        <v>0.1</v>
      </c>
      <c r="G133" s="18"/>
      <c r="H133" s="19"/>
      <c r="I133" s="76">
        <f t="shared" si="12"/>
        <v>0.1</v>
      </c>
      <c r="J133" s="18">
        <v>0.05</v>
      </c>
      <c r="K133" s="19" t="s">
        <v>19</v>
      </c>
      <c r="L133" s="20" t="s">
        <v>25</v>
      </c>
    </row>
    <row r="134" spans="1:12">
      <c r="A134" s="34">
        <f t="shared" si="14"/>
        <v>145</v>
      </c>
      <c r="B134" s="35" t="s">
        <v>140</v>
      </c>
      <c r="C134" s="36"/>
      <c r="D134" s="37">
        <v>655</v>
      </c>
      <c r="E134" s="19">
        <v>1000</v>
      </c>
      <c r="F134" s="20">
        <f t="shared" si="13"/>
        <v>0.65500000000000003</v>
      </c>
      <c r="G134" s="18"/>
      <c r="H134" s="19"/>
      <c r="I134" s="76">
        <f t="shared" si="12"/>
        <v>0.65500000000000003</v>
      </c>
      <c r="J134" s="18">
        <v>1</v>
      </c>
      <c r="K134" s="19" t="s">
        <v>88</v>
      </c>
      <c r="L134" s="20" t="s">
        <v>20</v>
      </c>
    </row>
    <row r="135" spans="1:12">
      <c r="A135" s="34">
        <f t="shared" si="14"/>
        <v>146</v>
      </c>
      <c r="B135" s="35" t="s">
        <v>141</v>
      </c>
      <c r="C135" s="36"/>
      <c r="D135" s="37">
        <v>530</v>
      </c>
      <c r="E135" s="19">
        <v>1000</v>
      </c>
      <c r="F135" s="20">
        <f t="shared" si="13"/>
        <v>0.53</v>
      </c>
      <c r="G135" s="18"/>
      <c r="H135" s="19"/>
      <c r="I135" s="76">
        <f t="shared" si="12"/>
        <v>0.53</v>
      </c>
      <c r="J135" s="18">
        <v>1</v>
      </c>
      <c r="K135" s="19" t="s">
        <v>88</v>
      </c>
      <c r="L135" s="20" t="s">
        <v>20</v>
      </c>
    </row>
    <row r="136" spans="1:12">
      <c r="A136" s="34">
        <f t="shared" si="14"/>
        <v>147</v>
      </c>
      <c r="B136" s="35" t="s">
        <v>142</v>
      </c>
      <c r="C136" s="36"/>
      <c r="D136" s="37">
        <v>0.2</v>
      </c>
      <c r="E136" s="19">
        <v>1000</v>
      </c>
      <c r="F136" s="20">
        <f t="shared" si="13"/>
        <v>2.0000000000000001E-4</v>
      </c>
      <c r="G136" s="18">
        <v>0.16</v>
      </c>
      <c r="H136" s="19">
        <v>100</v>
      </c>
      <c r="I136" s="76">
        <f>G136/H136</f>
        <v>1.6000000000000001E-3</v>
      </c>
      <c r="J136" s="18">
        <v>1</v>
      </c>
      <c r="K136" s="19" t="s">
        <v>88</v>
      </c>
      <c r="L136" s="20" t="s">
        <v>20</v>
      </c>
    </row>
    <row r="137" spans="1:12">
      <c r="A137" s="34">
        <f t="shared" si="14"/>
        <v>148</v>
      </c>
      <c r="B137" s="35" t="s">
        <v>143</v>
      </c>
      <c r="C137" s="36"/>
      <c r="D137" s="37">
        <v>81</v>
      </c>
      <c r="E137" s="19">
        <v>1000</v>
      </c>
      <c r="F137" s="20">
        <f t="shared" si="13"/>
        <v>8.1000000000000003E-2</v>
      </c>
      <c r="G137" s="18">
        <v>17</v>
      </c>
      <c r="H137" s="19">
        <v>100</v>
      </c>
      <c r="I137" s="76">
        <f>G137/H137</f>
        <v>0.17</v>
      </c>
      <c r="J137" s="18">
        <v>0.05</v>
      </c>
      <c r="K137" s="19" t="s">
        <v>19</v>
      </c>
      <c r="L137" s="20" t="s">
        <v>20</v>
      </c>
    </row>
    <row r="138" spans="1:12">
      <c r="A138" s="34">
        <f t="shared" si="14"/>
        <v>149</v>
      </c>
      <c r="B138" s="35" t="s">
        <v>144</v>
      </c>
      <c r="C138" s="36"/>
      <c r="D138" s="37">
        <v>11</v>
      </c>
      <c r="E138" s="19">
        <v>1000</v>
      </c>
      <c r="F138" s="20">
        <f t="shared" si="13"/>
        <v>1.0999999999999999E-2</v>
      </c>
      <c r="G138" s="18">
        <v>10</v>
      </c>
      <c r="H138" s="19">
        <v>100</v>
      </c>
      <c r="I138" s="76">
        <f>G138/H138</f>
        <v>0.1</v>
      </c>
      <c r="J138" s="18">
        <v>1</v>
      </c>
      <c r="K138" s="19" t="s">
        <v>88</v>
      </c>
      <c r="L138" s="20" t="s">
        <v>20</v>
      </c>
    </row>
    <row r="139" spans="1:12">
      <c r="A139" s="34">
        <f t="shared" si="14"/>
        <v>150</v>
      </c>
      <c r="B139" s="35" t="s">
        <v>145</v>
      </c>
      <c r="C139" s="36"/>
      <c r="D139" s="37">
        <v>10</v>
      </c>
      <c r="E139" s="19">
        <v>1000</v>
      </c>
      <c r="F139" s="20">
        <f t="shared" si="13"/>
        <v>0.01</v>
      </c>
      <c r="G139" s="18">
        <v>1</v>
      </c>
      <c r="H139" s="19">
        <v>10</v>
      </c>
      <c r="I139" s="76">
        <f>G139/H139</f>
        <v>0.1</v>
      </c>
      <c r="J139" s="18">
        <v>1</v>
      </c>
      <c r="K139" s="19" t="s">
        <v>88</v>
      </c>
      <c r="L139" s="20" t="s">
        <v>20</v>
      </c>
    </row>
    <row r="140" spans="1:12">
      <c r="A140" s="34">
        <f t="shared" si="14"/>
        <v>151</v>
      </c>
      <c r="B140" s="35" t="s">
        <v>146</v>
      </c>
      <c r="C140" s="36"/>
      <c r="D140" s="37">
        <v>2.2999999999999998</v>
      </c>
      <c r="E140" s="19">
        <v>5000</v>
      </c>
      <c r="F140" s="20">
        <f t="shared" si="13"/>
        <v>4.5999999999999996E-4</v>
      </c>
      <c r="G140" s="18"/>
      <c r="H140" s="19"/>
      <c r="I140" s="76">
        <f t="shared" ref="I140:I178" si="15">F140</f>
        <v>4.5999999999999996E-4</v>
      </c>
      <c r="J140" s="18">
        <v>0.05</v>
      </c>
      <c r="K140" s="19" t="s">
        <v>19</v>
      </c>
      <c r="L140" s="20" t="s">
        <v>22</v>
      </c>
    </row>
    <row r="141" spans="1:12">
      <c r="A141" s="34">
        <f t="shared" si="14"/>
        <v>152</v>
      </c>
      <c r="B141" s="35" t="s">
        <v>147</v>
      </c>
      <c r="C141" s="36"/>
      <c r="D141" s="37">
        <v>1360</v>
      </c>
      <c r="E141" s="19">
        <v>10000</v>
      </c>
      <c r="F141" s="20">
        <f t="shared" si="13"/>
        <v>0.13600000000000001</v>
      </c>
      <c r="G141" s="18"/>
      <c r="H141" s="19"/>
      <c r="I141" s="76">
        <f t="shared" si="15"/>
        <v>0.13600000000000001</v>
      </c>
      <c r="J141" s="18">
        <v>0.05</v>
      </c>
      <c r="K141" s="19" t="s">
        <v>19</v>
      </c>
      <c r="L141" s="20" t="s">
        <v>22</v>
      </c>
    </row>
    <row r="142" spans="1:12">
      <c r="A142" s="34">
        <f t="shared" si="14"/>
        <v>153</v>
      </c>
      <c r="B142" s="35" t="s">
        <v>148</v>
      </c>
      <c r="C142" s="36"/>
      <c r="D142" s="37">
        <v>100</v>
      </c>
      <c r="E142" s="19">
        <v>1000</v>
      </c>
      <c r="F142" s="20">
        <f t="shared" si="13"/>
        <v>0.1</v>
      </c>
      <c r="G142" s="18"/>
      <c r="H142" s="19"/>
      <c r="I142" s="76">
        <f t="shared" si="15"/>
        <v>0.1</v>
      </c>
      <c r="J142" s="18">
        <v>0.05</v>
      </c>
      <c r="K142" s="19" t="s">
        <v>19</v>
      </c>
      <c r="L142" s="20" t="s">
        <v>25</v>
      </c>
    </row>
    <row r="143" spans="1:12">
      <c r="A143" s="34">
        <f t="shared" si="14"/>
        <v>154</v>
      </c>
      <c r="B143" s="35" t="s">
        <v>149</v>
      </c>
      <c r="C143" s="36"/>
      <c r="D143" s="37">
        <v>31</v>
      </c>
      <c r="E143" s="19">
        <v>1000</v>
      </c>
      <c r="F143" s="20">
        <f t="shared" si="13"/>
        <v>3.1E-2</v>
      </c>
      <c r="G143" s="18"/>
      <c r="H143" s="19"/>
      <c r="I143" s="76">
        <f t="shared" si="15"/>
        <v>3.1E-2</v>
      </c>
      <c r="J143" s="18">
        <v>0.05</v>
      </c>
      <c r="K143" s="19" t="s">
        <v>19</v>
      </c>
      <c r="L143" s="20" t="s">
        <v>22</v>
      </c>
    </row>
    <row r="144" spans="1:12">
      <c r="A144" s="34">
        <f t="shared" si="14"/>
        <v>155</v>
      </c>
      <c r="B144" s="35" t="s">
        <v>150</v>
      </c>
      <c r="C144" s="36"/>
      <c r="D144" s="37">
        <v>106</v>
      </c>
      <c r="E144" s="19">
        <v>1000</v>
      </c>
      <c r="F144" s="20">
        <f t="shared" si="13"/>
        <v>0.106</v>
      </c>
      <c r="G144" s="18"/>
      <c r="H144" s="19"/>
      <c r="I144" s="76">
        <f t="shared" si="15"/>
        <v>0.106</v>
      </c>
      <c r="J144" s="18">
        <v>0.05</v>
      </c>
      <c r="K144" s="19" t="s">
        <v>19</v>
      </c>
      <c r="L144" s="20" t="s">
        <v>25</v>
      </c>
    </row>
    <row r="145" spans="1:12">
      <c r="A145" s="34">
        <f t="shared" si="14"/>
        <v>156</v>
      </c>
      <c r="B145" s="35" t="s">
        <v>151</v>
      </c>
      <c r="C145" s="36"/>
      <c r="D145" s="37">
        <v>106</v>
      </c>
      <c r="E145" s="19">
        <v>1000</v>
      </c>
      <c r="F145" s="20">
        <f t="shared" si="13"/>
        <v>0.106</v>
      </c>
      <c r="G145" s="18"/>
      <c r="H145" s="19"/>
      <c r="I145" s="76">
        <f t="shared" si="15"/>
        <v>0.106</v>
      </c>
      <c r="J145" s="18">
        <v>0.05</v>
      </c>
      <c r="K145" s="19" t="s">
        <v>19</v>
      </c>
      <c r="L145" s="20" t="s">
        <v>22</v>
      </c>
    </row>
    <row r="146" spans="1:12">
      <c r="A146" s="34">
        <f t="shared" si="14"/>
        <v>157</v>
      </c>
      <c r="B146" s="35" t="s">
        <v>152</v>
      </c>
      <c r="C146" s="36"/>
      <c r="D146" s="37">
        <v>200</v>
      </c>
      <c r="E146" s="19">
        <v>10000</v>
      </c>
      <c r="F146" s="20">
        <f t="shared" si="13"/>
        <v>0.02</v>
      </c>
      <c r="G146" s="18"/>
      <c r="H146" s="19"/>
      <c r="I146" s="76">
        <f t="shared" si="15"/>
        <v>0.02</v>
      </c>
      <c r="J146" s="18">
        <v>0.05</v>
      </c>
      <c r="K146" s="19" t="s">
        <v>19</v>
      </c>
      <c r="L146" s="20" t="s">
        <v>22</v>
      </c>
    </row>
    <row r="147" spans="1:12">
      <c r="A147" s="34">
        <f t="shared" si="14"/>
        <v>158</v>
      </c>
      <c r="B147" s="35" t="s">
        <v>153</v>
      </c>
      <c r="C147" s="36"/>
      <c r="D147" s="37">
        <v>138</v>
      </c>
      <c r="E147" s="19">
        <v>1000</v>
      </c>
      <c r="F147" s="20">
        <f t="shared" si="13"/>
        <v>0.13800000000000001</v>
      </c>
      <c r="G147" s="18"/>
      <c r="H147" s="19"/>
      <c r="I147" s="76">
        <f t="shared" si="15"/>
        <v>0.13800000000000001</v>
      </c>
      <c r="J147" s="18">
        <v>0.15</v>
      </c>
      <c r="K147" s="19" t="s">
        <v>104</v>
      </c>
      <c r="L147" s="20" t="s">
        <v>104</v>
      </c>
    </row>
    <row r="148" spans="1:12">
      <c r="A148" s="34">
        <f t="shared" si="14"/>
        <v>159</v>
      </c>
      <c r="B148" s="35" t="s">
        <v>154</v>
      </c>
      <c r="C148" s="36"/>
      <c r="D148" s="37">
        <v>128</v>
      </c>
      <c r="E148" s="19">
        <v>5000</v>
      </c>
      <c r="F148" s="20">
        <f t="shared" si="13"/>
        <v>2.5600000000000001E-2</v>
      </c>
      <c r="G148" s="18"/>
      <c r="H148" s="19"/>
      <c r="I148" s="76">
        <f t="shared" si="15"/>
        <v>2.5600000000000001E-2</v>
      </c>
      <c r="J148" s="18">
        <v>0.05</v>
      </c>
      <c r="K148" s="19" t="s">
        <v>19</v>
      </c>
      <c r="L148" s="20" t="s">
        <v>22</v>
      </c>
    </row>
    <row r="149" spans="1:12">
      <c r="A149" s="34">
        <f t="shared" si="14"/>
        <v>160</v>
      </c>
      <c r="B149" s="35" t="s">
        <v>155</v>
      </c>
      <c r="C149" s="36"/>
      <c r="D149" s="37">
        <v>30</v>
      </c>
      <c r="E149" s="19">
        <v>1000</v>
      </c>
      <c r="F149" s="20">
        <f t="shared" si="13"/>
        <v>0.03</v>
      </c>
      <c r="G149" s="18"/>
      <c r="H149" s="19"/>
      <c r="I149" s="76">
        <f t="shared" si="15"/>
        <v>0.03</v>
      </c>
      <c r="J149" s="18">
        <v>0.05</v>
      </c>
      <c r="K149" s="19" t="s">
        <v>19</v>
      </c>
      <c r="L149" s="20" t="s">
        <v>25</v>
      </c>
    </row>
    <row r="150" spans="1:12">
      <c r="A150" s="34">
        <f t="shared" si="14"/>
        <v>161</v>
      </c>
      <c r="B150" s="35" t="s">
        <v>156</v>
      </c>
      <c r="C150" s="36"/>
      <c r="D150" s="37">
        <v>130</v>
      </c>
      <c r="E150" s="19">
        <v>1000</v>
      </c>
      <c r="F150" s="20">
        <f t="shared" si="13"/>
        <v>0.13</v>
      </c>
      <c r="G150" s="18"/>
      <c r="H150" s="19"/>
      <c r="I150" s="76">
        <f t="shared" si="15"/>
        <v>0.13</v>
      </c>
      <c r="J150" s="18">
        <v>0.05</v>
      </c>
      <c r="K150" s="19" t="s">
        <v>19</v>
      </c>
      <c r="L150" s="20" t="s">
        <v>25</v>
      </c>
    </row>
    <row r="151" spans="1:12">
      <c r="A151" s="34">
        <f t="shared" si="14"/>
        <v>162</v>
      </c>
      <c r="B151" s="35" t="s">
        <v>157</v>
      </c>
      <c r="C151" s="36"/>
      <c r="D151" s="37">
        <v>75</v>
      </c>
      <c r="E151" s="19">
        <v>1000</v>
      </c>
      <c r="F151" s="20">
        <f t="shared" si="13"/>
        <v>7.4999999999999997E-2</v>
      </c>
      <c r="G151" s="18"/>
      <c r="H151" s="19"/>
      <c r="I151" s="76">
        <f t="shared" si="15"/>
        <v>7.4999999999999997E-2</v>
      </c>
      <c r="J151" s="18">
        <v>1</v>
      </c>
      <c r="K151" s="19" t="s">
        <v>104</v>
      </c>
      <c r="L151" s="20" t="s">
        <v>104</v>
      </c>
    </row>
    <row r="152" spans="1:12">
      <c r="A152" s="34">
        <f t="shared" si="14"/>
        <v>163</v>
      </c>
      <c r="B152" s="35" t="s">
        <v>158</v>
      </c>
      <c r="C152" s="36"/>
      <c r="D152" s="37">
        <v>46</v>
      </c>
      <c r="E152" s="19">
        <v>1000</v>
      </c>
      <c r="F152" s="20">
        <f t="shared" si="13"/>
        <v>4.5999999999999999E-2</v>
      </c>
      <c r="G152" s="18"/>
      <c r="H152" s="19"/>
      <c r="I152" s="76">
        <f t="shared" si="15"/>
        <v>4.5999999999999999E-2</v>
      </c>
      <c r="J152" s="18">
        <v>0.15</v>
      </c>
      <c r="K152" s="19" t="s">
        <v>19</v>
      </c>
      <c r="L152" s="20" t="s">
        <v>22</v>
      </c>
    </row>
    <row r="153" spans="1:12">
      <c r="A153" s="34">
        <f t="shared" si="14"/>
        <v>164</v>
      </c>
      <c r="B153" s="35" t="s">
        <v>159</v>
      </c>
      <c r="C153" s="36"/>
      <c r="D153" s="37">
        <v>141</v>
      </c>
      <c r="E153" s="19">
        <v>5000</v>
      </c>
      <c r="F153" s="20">
        <f t="shared" si="13"/>
        <v>2.8199999999999999E-2</v>
      </c>
      <c r="G153" s="18"/>
      <c r="H153" s="19"/>
      <c r="I153" s="76">
        <f t="shared" si="15"/>
        <v>2.8199999999999999E-2</v>
      </c>
      <c r="J153" s="18">
        <v>0.05</v>
      </c>
      <c r="K153" s="19" t="s">
        <v>19</v>
      </c>
      <c r="L153" s="20" t="s">
        <v>22</v>
      </c>
    </row>
    <row r="154" spans="1:12">
      <c r="A154" s="34">
        <f t="shared" si="14"/>
        <v>165</v>
      </c>
      <c r="B154" s="35" t="s">
        <v>160</v>
      </c>
      <c r="C154" s="36"/>
      <c r="D154" s="37">
        <v>208</v>
      </c>
      <c r="E154" s="19">
        <v>5000</v>
      </c>
      <c r="F154" s="20">
        <f t="shared" si="13"/>
        <v>4.1599999999999998E-2</v>
      </c>
      <c r="G154" s="18"/>
      <c r="H154" s="19"/>
      <c r="I154" s="76">
        <f t="shared" si="15"/>
        <v>4.1599999999999998E-2</v>
      </c>
      <c r="J154" s="18">
        <v>0.05</v>
      </c>
      <c r="K154" s="19" t="s">
        <v>19</v>
      </c>
      <c r="L154" s="20" t="s">
        <v>22</v>
      </c>
    </row>
    <row r="155" spans="1:12">
      <c r="A155" s="34">
        <f t="shared" si="14"/>
        <v>166</v>
      </c>
      <c r="B155" s="35" t="s">
        <v>161</v>
      </c>
      <c r="C155" s="36"/>
      <c r="D155" s="37">
        <v>95</v>
      </c>
      <c r="E155" s="19">
        <v>5000</v>
      </c>
      <c r="F155" s="20">
        <f t="shared" si="13"/>
        <v>1.9E-2</v>
      </c>
      <c r="G155" s="18"/>
      <c r="H155" s="19"/>
      <c r="I155" s="76">
        <f t="shared" si="15"/>
        <v>1.9E-2</v>
      </c>
      <c r="J155" s="18">
        <v>0.05</v>
      </c>
      <c r="K155" s="19" t="s">
        <v>19</v>
      </c>
      <c r="L155" s="20" t="s">
        <v>22</v>
      </c>
    </row>
    <row r="156" spans="1:12">
      <c r="A156" s="34">
        <f t="shared" si="14"/>
        <v>167</v>
      </c>
      <c r="B156" s="35" t="s">
        <v>162</v>
      </c>
      <c r="C156" s="36"/>
      <c r="D156" s="37">
        <v>6500</v>
      </c>
      <c r="E156" s="19">
        <v>1000</v>
      </c>
      <c r="F156" s="20">
        <f t="shared" si="13"/>
        <v>6.5</v>
      </c>
      <c r="G156" s="18"/>
      <c r="H156" s="19"/>
      <c r="I156" s="76">
        <f t="shared" si="15"/>
        <v>6.5</v>
      </c>
      <c r="J156" s="18">
        <v>0.05</v>
      </c>
      <c r="K156" s="19" t="s">
        <v>19</v>
      </c>
      <c r="L156" s="20" t="s">
        <v>25</v>
      </c>
    </row>
    <row r="157" spans="1:12">
      <c r="A157" s="34">
        <f t="shared" si="14"/>
        <v>168</v>
      </c>
      <c r="B157" s="35" t="s">
        <v>163</v>
      </c>
      <c r="C157" s="36"/>
      <c r="D157" s="37">
        <v>747</v>
      </c>
      <c r="E157" s="19">
        <v>5000</v>
      </c>
      <c r="F157" s="20">
        <f t="shared" si="13"/>
        <v>0.14940000000000001</v>
      </c>
      <c r="G157" s="18"/>
      <c r="H157" s="19"/>
      <c r="I157" s="76">
        <f t="shared" si="15"/>
        <v>0.14940000000000001</v>
      </c>
      <c r="J157" s="18">
        <v>0.05</v>
      </c>
      <c r="K157" s="19" t="s">
        <v>19</v>
      </c>
      <c r="L157" s="20" t="s">
        <v>22</v>
      </c>
    </row>
    <row r="158" spans="1:12">
      <c r="A158" s="34">
        <f t="shared" si="14"/>
        <v>169</v>
      </c>
      <c r="B158" s="35" t="s">
        <v>164</v>
      </c>
      <c r="C158" s="36"/>
      <c r="D158" s="37">
        <v>4400</v>
      </c>
      <c r="E158" s="19">
        <v>10000</v>
      </c>
      <c r="F158" s="20">
        <f t="shared" si="13"/>
        <v>0.44</v>
      </c>
      <c r="G158" s="18"/>
      <c r="H158" s="19"/>
      <c r="I158" s="76">
        <f t="shared" si="15"/>
        <v>0.44</v>
      </c>
      <c r="J158" s="18">
        <v>0.05</v>
      </c>
      <c r="K158" s="19" t="s">
        <v>19</v>
      </c>
      <c r="L158" s="20" t="s">
        <v>25</v>
      </c>
    </row>
    <row r="159" spans="1:12">
      <c r="A159" s="34">
        <f t="shared" si="14"/>
        <v>170</v>
      </c>
      <c r="B159" s="35" t="s">
        <v>165</v>
      </c>
      <c r="C159" s="36"/>
      <c r="D159" s="37">
        <v>500</v>
      </c>
      <c r="E159" s="19">
        <v>1000</v>
      </c>
      <c r="F159" s="20">
        <f t="shared" si="13"/>
        <v>0.5</v>
      </c>
      <c r="G159" s="18"/>
      <c r="H159" s="19"/>
      <c r="I159" s="76">
        <f t="shared" si="15"/>
        <v>0.5</v>
      </c>
      <c r="J159" s="18">
        <v>0.15</v>
      </c>
      <c r="K159" s="19" t="s">
        <v>19</v>
      </c>
      <c r="L159" s="20" t="s">
        <v>22</v>
      </c>
    </row>
    <row r="160" spans="1:12">
      <c r="A160" s="34">
        <f t="shared" si="14"/>
        <v>171</v>
      </c>
      <c r="B160" s="35" t="s">
        <v>166</v>
      </c>
      <c r="C160" s="36"/>
      <c r="D160" s="37">
        <v>3940</v>
      </c>
      <c r="E160" s="19">
        <v>5000</v>
      </c>
      <c r="F160" s="20">
        <f t="shared" si="13"/>
        <v>0.78800000000000003</v>
      </c>
      <c r="G160" s="18"/>
      <c r="H160" s="19"/>
      <c r="I160" s="76">
        <f t="shared" si="15"/>
        <v>0.78800000000000003</v>
      </c>
      <c r="J160" s="18">
        <v>0.05</v>
      </c>
      <c r="K160" s="19" t="s">
        <v>19</v>
      </c>
      <c r="L160" s="20" t="s">
        <v>22</v>
      </c>
    </row>
    <row r="161" spans="1:12">
      <c r="A161" s="34">
        <f t="shared" si="14"/>
        <v>172</v>
      </c>
      <c r="B161" s="35" t="s">
        <v>167</v>
      </c>
      <c r="C161" s="36"/>
      <c r="D161" s="37">
        <v>1254</v>
      </c>
      <c r="E161" s="19">
        <v>1000</v>
      </c>
      <c r="F161" s="20">
        <f t="shared" si="13"/>
        <v>1.254</v>
      </c>
      <c r="G161" s="18"/>
      <c r="H161" s="19"/>
      <c r="I161" s="76">
        <f t="shared" si="15"/>
        <v>1.254</v>
      </c>
      <c r="J161" s="18">
        <v>0.05</v>
      </c>
      <c r="K161" s="19" t="s">
        <v>19</v>
      </c>
      <c r="L161" s="20" t="s">
        <v>22</v>
      </c>
    </row>
    <row r="162" spans="1:12">
      <c r="A162" s="34">
        <f t="shared" si="14"/>
        <v>173</v>
      </c>
      <c r="B162" s="35" t="s">
        <v>168</v>
      </c>
      <c r="C162" s="36"/>
      <c r="D162" s="37">
        <v>2000</v>
      </c>
      <c r="E162" s="19">
        <v>10000</v>
      </c>
      <c r="F162" s="20">
        <f t="shared" si="13"/>
        <v>0.2</v>
      </c>
      <c r="G162" s="18"/>
      <c r="H162" s="19"/>
      <c r="I162" s="76">
        <f t="shared" si="15"/>
        <v>0.2</v>
      </c>
      <c r="J162" s="18">
        <v>0.5</v>
      </c>
      <c r="K162" s="19" t="s">
        <v>32</v>
      </c>
      <c r="L162" s="20" t="s">
        <v>22</v>
      </c>
    </row>
    <row r="163" spans="1:12">
      <c r="A163" s="34">
        <f t="shared" si="14"/>
        <v>174</v>
      </c>
      <c r="B163" s="35" t="s">
        <v>169</v>
      </c>
      <c r="C163" s="36"/>
      <c r="D163" s="37">
        <v>32000</v>
      </c>
      <c r="E163" s="19">
        <v>1000</v>
      </c>
      <c r="F163" s="20">
        <f t="shared" ref="F163:F193" si="16">D163/E163</f>
        <v>32</v>
      </c>
      <c r="G163" s="18"/>
      <c r="H163" s="19"/>
      <c r="I163" s="76">
        <f t="shared" si="15"/>
        <v>32</v>
      </c>
      <c r="J163" s="18">
        <v>0.15</v>
      </c>
      <c r="K163" s="19" t="s">
        <v>19</v>
      </c>
      <c r="L163" s="20" t="s">
        <v>25</v>
      </c>
    </row>
    <row r="164" spans="1:12">
      <c r="A164" s="34">
        <f t="shared" ref="A164:A193" si="17">1+A163</f>
        <v>175</v>
      </c>
      <c r="B164" s="35" t="s">
        <v>170</v>
      </c>
      <c r="C164" s="36"/>
      <c r="D164" s="37">
        <v>12700</v>
      </c>
      <c r="E164" s="19">
        <v>5000</v>
      </c>
      <c r="F164" s="20">
        <f t="shared" si="16"/>
        <v>2.54</v>
      </c>
      <c r="G164" s="18"/>
      <c r="H164" s="19"/>
      <c r="I164" s="76">
        <f t="shared" si="15"/>
        <v>2.54</v>
      </c>
      <c r="J164" s="18">
        <v>0.05</v>
      </c>
      <c r="K164" s="19" t="s">
        <v>19</v>
      </c>
      <c r="L164" s="20" t="s">
        <v>22</v>
      </c>
    </row>
    <row r="165" spans="1:12">
      <c r="A165" s="34">
        <f t="shared" si="17"/>
        <v>176</v>
      </c>
      <c r="B165" s="35" t="s">
        <v>171</v>
      </c>
      <c r="C165" s="36"/>
      <c r="D165" s="37">
        <v>748</v>
      </c>
      <c r="E165" s="19">
        <v>5000</v>
      </c>
      <c r="F165" s="20">
        <f t="shared" si="16"/>
        <v>0.14960000000000001</v>
      </c>
      <c r="G165" s="18"/>
      <c r="H165" s="19"/>
      <c r="I165" s="76">
        <f t="shared" si="15"/>
        <v>0.14960000000000001</v>
      </c>
      <c r="J165" s="18">
        <v>0.05</v>
      </c>
      <c r="K165" s="19" t="s">
        <v>19</v>
      </c>
      <c r="L165" s="20" t="s">
        <v>22</v>
      </c>
    </row>
    <row r="166" spans="1:12">
      <c r="A166" s="34">
        <f t="shared" si="17"/>
        <v>177</v>
      </c>
      <c r="B166" s="35" t="s">
        <v>172</v>
      </c>
      <c r="C166" s="36"/>
      <c r="D166" s="37">
        <v>1625</v>
      </c>
      <c r="E166" s="19">
        <v>10000</v>
      </c>
      <c r="F166" s="20">
        <f t="shared" si="16"/>
        <v>0.16250000000000001</v>
      </c>
      <c r="G166" s="18"/>
      <c r="H166" s="19"/>
      <c r="I166" s="76">
        <f t="shared" si="15"/>
        <v>0.16250000000000001</v>
      </c>
      <c r="J166" s="18">
        <v>0.05</v>
      </c>
      <c r="K166" s="19" t="s">
        <v>19</v>
      </c>
      <c r="L166" s="20" t="s">
        <v>22</v>
      </c>
    </row>
    <row r="167" spans="1:12">
      <c r="A167" s="34">
        <f t="shared" si="17"/>
        <v>178</v>
      </c>
      <c r="B167" s="35" t="s">
        <v>173</v>
      </c>
      <c r="C167" s="36"/>
      <c r="D167" s="37">
        <v>1919</v>
      </c>
      <c r="E167" s="19">
        <v>5000</v>
      </c>
      <c r="F167" s="20">
        <f t="shared" si="16"/>
        <v>0.38379999999999997</v>
      </c>
      <c r="G167" s="18"/>
      <c r="H167" s="19"/>
      <c r="I167" s="76">
        <f t="shared" si="15"/>
        <v>0.38379999999999997</v>
      </c>
      <c r="J167" s="18">
        <v>0.05</v>
      </c>
      <c r="K167" s="19" t="s">
        <v>19</v>
      </c>
      <c r="L167" s="20" t="s">
        <v>22</v>
      </c>
    </row>
    <row r="168" spans="1:12">
      <c r="A168" s="34">
        <f t="shared" si="17"/>
        <v>179</v>
      </c>
      <c r="B168" s="35" t="s">
        <v>174</v>
      </c>
      <c r="C168" s="36"/>
      <c r="D168" s="37">
        <v>841</v>
      </c>
      <c r="E168" s="19">
        <v>5000</v>
      </c>
      <c r="F168" s="20">
        <f t="shared" si="16"/>
        <v>0.16819999999999999</v>
      </c>
      <c r="G168" s="18"/>
      <c r="H168" s="19"/>
      <c r="I168" s="76">
        <f t="shared" si="15"/>
        <v>0.16819999999999999</v>
      </c>
      <c r="J168" s="18">
        <v>0.05</v>
      </c>
      <c r="K168" s="19" t="s">
        <v>19</v>
      </c>
      <c r="L168" s="20" t="s">
        <v>22</v>
      </c>
    </row>
    <row r="169" spans="1:12">
      <c r="A169" s="34">
        <f t="shared" si="17"/>
        <v>180</v>
      </c>
      <c r="B169" s="35" t="s">
        <v>175</v>
      </c>
      <c r="C169" s="36"/>
      <c r="D169" s="37">
        <v>1000</v>
      </c>
      <c r="E169" s="19">
        <v>5000</v>
      </c>
      <c r="F169" s="20">
        <f t="shared" si="16"/>
        <v>0.2</v>
      </c>
      <c r="G169" s="18"/>
      <c r="H169" s="19"/>
      <c r="I169" s="76">
        <f t="shared" si="15"/>
        <v>0.2</v>
      </c>
      <c r="J169" s="18">
        <v>0.5</v>
      </c>
      <c r="K169" s="19" t="s">
        <v>32</v>
      </c>
      <c r="L169" s="20" t="s">
        <v>22</v>
      </c>
    </row>
    <row r="170" spans="1:12">
      <c r="A170" s="34">
        <f t="shared" si="17"/>
        <v>181</v>
      </c>
      <c r="B170" s="35" t="s">
        <v>176</v>
      </c>
      <c r="C170" s="36"/>
      <c r="D170" s="37">
        <v>4400</v>
      </c>
      <c r="E170" s="19">
        <v>1000</v>
      </c>
      <c r="F170" s="20">
        <f t="shared" si="16"/>
        <v>4.4000000000000004</v>
      </c>
      <c r="G170" s="18"/>
      <c r="H170" s="19"/>
      <c r="I170" s="76">
        <f t="shared" si="15"/>
        <v>4.4000000000000004</v>
      </c>
      <c r="J170" s="18">
        <v>0.5</v>
      </c>
      <c r="K170" s="19" t="s">
        <v>32</v>
      </c>
      <c r="L170" s="20" t="s">
        <v>22</v>
      </c>
    </row>
    <row r="171" spans="1:12">
      <c r="A171" s="34">
        <f t="shared" si="17"/>
        <v>182</v>
      </c>
      <c r="B171" s="35" t="s">
        <v>177</v>
      </c>
      <c r="C171" s="36"/>
      <c r="D171" s="37">
        <v>1.8</v>
      </c>
      <c r="E171" s="19">
        <v>1000</v>
      </c>
      <c r="F171" s="20">
        <f t="shared" si="16"/>
        <v>1.8E-3</v>
      </c>
      <c r="G171" s="18"/>
      <c r="H171" s="19"/>
      <c r="I171" s="76">
        <f t="shared" si="15"/>
        <v>1.8E-3</v>
      </c>
      <c r="J171" s="18">
        <v>0.5</v>
      </c>
      <c r="K171" s="19" t="s">
        <v>32</v>
      </c>
      <c r="L171" s="20" t="s">
        <v>22</v>
      </c>
    </row>
    <row r="172" spans="1:12">
      <c r="A172" s="34">
        <f t="shared" si="17"/>
        <v>183</v>
      </c>
      <c r="B172" s="35" t="s">
        <v>178</v>
      </c>
      <c r="C172" s="36"/>
      <c r="D172" s="37">
        <v>140</v>
      </c>
      <c r="E172" s="19">
        <v>5000</v>
      </c>
      <c r="F172" s="20">
        <f t="shared" si="16"/>
        <v>2.8000000000000001E-2</v>
      </c>
      <c r="G172" s="18"/>
      <c r="H172" s="19"/>
      <c r="I172" s="76">
        <f t="shared" si="15"/>
        <v>2.8000000000000001E-2</v>
      </c>
      <c r="J172" s="18">
        <v>0.5</v>
      </c>
      <c r="K172" s="19" t="s">
        <v>32</v>
      </c>
      <c r="L172" s="20" t="s">
        <v>22</v>
      </c>
    </row>
    <row r="173" spans="1:12">
      <c r="A173" s="34">
        <f t="shared" si="17"/>
        <v>184</v>
      </c>
      <c r="B173" s="35" t="s">
        <v>179</v>
      </c>
      <c r="C173" s="36"/>
      <c r="D173" s="37">
        <v>10000</v>
      </c>
      <c r="E173" s="19">
        <v>10000</v>
      </c>
      <c r="F173" s="20">
        <f t="shared" si="16"/>
        <v>1</v>
      </c>
      <c r="G173" s="18"/>
      <c r="H173" s="19"/>
      <c r="I173" s="76">
        <f t="shared" si="15"/>
        <v>1</v>
      </c>
      <c r="J173" s="18">
        <v>0.05</v>
      </c>
      <c r="K173" s="19" t="s">
        <v>19</v>
      </c>
      <c r="L173" s="20" t="s">
        <v>22</v>
      </c>
    </row>
    <row r="174" spans="1:12">
      <c r="A174" s="34">
        <f t="shared" si="17"/>
        <v>185</v>
      </c>
      <c r="B174" s="35" t="s">
        <v>180</v>
      </c>
      <c r="C174" s="36"/>
      <c r="D174" s="37">
        <v>100</v>
      </c>
      <c r="E174" s="19">
        <v>5000</v>
      </c>
      <c r="F174" s="20">
        <f t="shared" si="16"/>
        <v>0.02</v>
      </c>
      <c r="G174" s="18"/>
      <c r="H174" s="19"/>
      <c r="I174" s="76">
        <f t="shared" si="15"/>
        <v>0.02</v>
      </c>
      <c r="J174" s="18">
        <v>0.05</v>
      </c>
      <c r="K174" s="19" t="s">
        <v>19</v>
      </c>
      <c r="L174" s="20" t="s">
        <v>25</v>
      </c>
    </row>
    <row r="175" spans="1:12">
      <c r="A175" s="34">
        <f t="shared" si="17"/>
        <v>186</v>
      </c>
      <c r="B175" s="35" t="s">
        <v>181</v>
      </c>
      <c r="C175" s="36"/>
      <c r="D175" s="37">
        <v>209</v>
      </c>
      <c r="E175" s="19">
        <v>5000</v>
      </c>
      <c r="F175" s="20">
        <f t="shared" si="16"/>
        <v>4.1799999999999997E-2</v>
      </c>
      <c r="G175" s="18"/>
      <c r="H175" s="19"/>
      <c r="I175" s="76">
        <f t="shared" si="15"/>
        <v>4.1799999999999997E-2</v>
      </c>
      <c r="J175" s="18">
        <v>1</v>
      </c>
      <c r="K175" s="19" t="s">
        <v>88</v>
      </c>
      <c r="L175" s="20" t="s">
        <v>22</v>
      </c>
    </row>
    <row r="176" spans="1:12">
      <c r="A176" s="34">
        <f t="shared" si="17"/>
        <v>187</v>
      </c>
      <c r="B176" s="35" t="s">
        <v>182</v>
      </c>
      <c r="C176" s="36"/>
      <c r="D176" s="37">
        <v>188</v>
      </c>
      <c r="E176" s="19">
        <v>5000</v>
      </c>
      <c r="F176" s="20">
        <f t="shared" si="16"/>
        <v>3.7600000000000001E-2</v>
      </c>
      <c r="G176" s="18"/>
      <c r="H176" s="19"/>
      <c r="I176" s="76">
        <f t="shared" si="15"/>
        <v>3.7600000000000001E-2</v>
      </c>
      <c r="J176" s="18">
        <v>1</v>
      </c>
      <c r="K176" s="19" t="s">
        <v>88</v>
      </c>
      <c r="L176" s="20" t="s">
        <v>22</v>
      </c>
    </row>
    <row r="177" spans="1:12">
      <c r="A177" s="34">
        <f t="shared" si="17"/>
        <v>188</v>
      </c>
      <c r="B177" s="35" t="s">
        <v>183</v>
      </c>
      <c r="C177" s="36"/>
      <c r="D177" s="37">
        <v>500</v>
      </c>
      <c r="E177" s="19">
        <v>1000</v>
      </c>
      <c r="F177" s="20">
        <f t="shared" si="16"/>
        <v>0.5</v>
      </c>
      <c r="G177" s="18"/>
      <c r="H177" s="19"/>
      <c r="I177" s="76">
        <f t="shared" si="15"/>
        <v>0.5</v>
      </c>
      <c r="J177" s="18">
        <v>0.05</v>
      </c>
      <c r="K177" s="19" t="s">
        <v>19</v>
      </c>
      <c r="L177" s="20" t="s">
        <v>22</v>
      </c>
    </row>
    <row r="178" spans="1:12">
      <c r="A178" s="34">
        <f t="shared" si="17"/>
        <v>189</v>
      </c>
      <c r="B178" s="35" t="s">
        <v>184</v>
      </c>
      <c r="C178" s="36"/>
      <c r="D178" s="37">
        <v>490</v>
      </c>
      <c r="E178" s="19">
        <v>1000</v>
      </c>
      <c r="F178" s="20">
        <f t="shared" si="16"/>
        <v>0.49</v>
      </c>
      <c r="G178" s="18"/>
      <c r="H178" s="19"/>
      <c r="I178" s="76">
        <f t="shared" si="15"/>
        <v>0.49</v>
      </c>
      <c r="J178" s="18">
        <v>0.05</v>
      </c>
      <c r="K178" s="19" t="s">
        <v>19</v>
      </c>
      <c r="L178" s="20" t="s">
        <v>22</v>
      </c>
    </row>
    <row r="179" spans="1:12">
      <c r="A179" s="34">
        <f t="shared" si="17"/>
        <v>190</v>
      </c>
      <c r="B179" s="35" t="s">
        <v>185</v>
      </c>
      <c r="C179" s="36"/>
      <c r="D179" s="37">
        <v>18</v>
      </c>
      <c r="E179" s="19">
        <v>1000</v>
      </c>
      <c r="F179" s="20">
        <f t="shared" si="16"/>
        <v>1.7999999999999999E-2</v>
      </c>
      <c r="G179" s="18">
        <v>3.3</v>
      </c>
      <c r="H179" s="19">
        <v>100</v>
      </c>
      <c r="I179" s="76">
        <f>G179/H179</f>
        <v>3.3000000000000002E-2</v>
      </c>
      <c r="J179" s="18">
        <v>0.05</v>
      </c>
      <c r="K179" s="19" t="s">
        <v>19</v>
      </c>
      <c r="L179" s="20" t="s">
        <v>22</v>
      </c>
    </row>
    <row r="180" spans="1:12">
      <c r="A180" s="34">
        <f t="shared" si="17"/>
        <v>191</v>
      </c>
      <c r="B180" s="35" t="s">
        <v>186</v>
      </c>
      <c r="C180" s="36"/>
      <c r="D180" s="37">
        <v>29</v>
      </c>
      <c r="E180" s="19">
        <v>1000</v>
      </c>
      <c r="F180" s="20">
        <f t="shared" si="16"/>
        <v>2.9000000000000001E-2</v>
      </c>
      <c r="G180" s="18"/>
      <c r="H180" s="19"/>
      <c r="I180" s="76">
        <f>F180</f>
        <v>2.9000000000000001E-2</v>
      </c>
      <c r="J180" s="18">
        <v>1</v>
      </c>
      <c r="K180" s="19" t="s">
        <v>88</v>
      </c>
      <c r="L180" s="20" t="s">
        <v>22</v>
      </c>
    </row>
    <row r="181" spans="1:12">
      <c r="A181" s="34">
        <f t="shared" si="17"/>
        <v>192</v>
      </c>
      <c r="B181" s="35" t="s">
        <v>187</v>
      </c>
      <c r="C181" s="36"/>
      <c r="D181" s="37">
        <v>100</v>
      </c>
      <c r="E181" s="19">
        <v>1000</v>
      </c>
      <c r="F181" s="20">
        <f t="shared" si="16"/>
        <v>0.1</v>
      </c>
      <c r="G181" s="18">
        <v>120</v>
      </c>
      <c r="H181" s="19">
        <v>100</v>
      </c>
      <c r="I181" s="76">
        <f>G181/H181</f>
        <v>1.2</v>
      </c>
      <c r="J181" s="18">
        <v>0.5</v>
      </c>
      <c r="K181" s="19" t="s">
        <v>32</v>
      </c>
      <c r="L181" s="20" t="s">
        <v>22</v>
      </c>
    </row>
    <row r="182" spans="1:12">
      <c r="A182" s="34">
        <f t="shared" si="17"/>
        <v>193</v>
      </c>
      <c r="B182" s="35" t="s">
        <v>188</v>
      </c>
      <c r="C182" s="36"/>
      <c r="D182" s="37">
        <v>120</v>
      </c>
      <c r="E182" s="19">
        <v>1000</v>
      </c>
      <c r="F182" s="20">
        <f t="shared" si="16"/>
        <v>0.12</v>
      </c>
      <c r="G182" s="18">
        <v>120</v>
      </c>
      <c r="H182" s="19">
        <v>100</v>
      </c>
      <c r="I182" s="76">
        <f>G182/H182</f>
        <v>1.2</v>
      </c>
      <c r="J182" s="18">
        <v>1</v>
      </c>
      <c r="K182" s="19" t="s">
        <v>88</v>
      </c>
      <c r="L182" s="20" t="s">
        <v>22</v>
      </c>
    </row>
    <row r="183" spans="1:12">
      <c r="A183" s="34">
        <f t="shared" si="17"/>
        <v>194</v>
      </c>
      <c r="B183" s="35" t="s">
        <v>189</v>
      </c>
      <c r="C183" s="36"/>
      <c r="D183" s="37">
        <v>120</v>
      </c>
      <c r="E183" s="19">
        <v>1000</v>
      </c>
      <c r="F183" s="20">
        <f t="shared" si="16"/>
        <v>0.12</v>
      </c>
      <c r="G183" s="18">
        <v>120</v>
      </c>
      <c r="H183" s="19">
        <v>100</v>
      </c>
      <c r="I183" s="76">
        <f>G183/H183</f>
        <v>1.2</v>
      </c>
      <c r="J183" s="18">
        <v>0.5</v>
      </c>
      <c r="K183" s="19" t="s">
        <v>32</v>
      </c>
      <c r="L183" s="20" t="s">
        <v>22</v>
      </c>
    </row>
    <row r="184" spans="1:12">
      <c r="A184" s="34">
        <f t="shared" si="17"/>
        <v>195</v>
      </c>
      <c r="B184" s="21" t="s">
        <v>190</v>
      </c>
      <c r="C184" s="39"/>
      <c r="D184" s="40">
        <v>38</v>
      </c>
      <c r="E184" s="25">
        <v>1000</v>
      </c>
      <c r="F184" s="26">
        <f t="shared" si="16"/>
        <v>3.7999999999999999E-2</v>
      </c>
      <c r="G184" s="24"/>
      <c r="H184" s="25"/>
      <c r="I184" s="80">
        <f>F184</f>
        <v>3.7999999999999999E-2</v>
      </c>
      <c r="J184" s="24">
        <v>1</v>
      </c>
      <c r="K184" s="25" t="s">
        <v>88</v>
      </c>
      <c r="L184" s="26" t="s">
        <v>22</v>
      </c>
    </row>
    <row r="185" spans="1:12">
      <c r="A185" s="34">
        <f t="shared" si="17"/>
        <v>196</v>
      </c>
      <c r="B185" s="35" t="s">
        <v>197</v>
      </c>
      <c r="C185" s="36"/>
      <c r="D185" s="37">
        <v>100</v>
      </c>
      <c r="E185" s="19">
        <v>5000</v>
      </c>
      <c r="F185" s="20">
        <f t="shared" si="16"/>
        <v>0.02</v>
      </c>
      <c r="G185" s="18"/>
      <c r="H185" s="19"/>
      <c r="I185" s="76">
        <f>F185</f>
        <v>0.02</v>
      </c>
      <c r="J185" s="18">
        <v>1</v>
      </c>
      <c r="K185" s="19" t="s">
        <v>88</v>
      </c>
      <c r="L185" s="20" t="s">
        <v>20</v>
      </c>
    </row>
    <row r="186" spans="1:12">
      <c r="A186" s="34">
        <f t="shared" si="17"/>
        <v>197</v>
      </c>
      <c r="B186" s="35" t="s">
        <v>191</v>
      </c>
      <c r="C186" s="36"/>
      <c r="D186" s="37">
        <v>13</v>
      </c>
      <c r="E186" s="19">
        <v>5000</v>
      </c>
      <c r="F186" s="20">
        <f t="shared" si="16"/>
        <v>2.5999999999999999E-3</v>
      </c>
      <c r="G186" s="18"/>
      <c r="H186" s="19"/>
      <c r="I186" s="76">
        <f>F186</f>
        <v>2.5999999999999999E-3</v>
      </c>
      <c r="J186" s="18">
        <v>1</v>
      </c>
      <c r="K186" s="19" t="s">
        <v>22</v>
      </c>
      <c r="L186" s="20" t="s">
        <v>22</v>
      </c>
    </row>
    <row r="187" spans="1:12">
      <c r="A187" s="34">
        <f t="shared" si="17"/>
        <v>198</v>
      </c>
      <c r="B187" s="35" t="s">
        <v>192</v>
      </c>
      <c r="C187" s="36"/>
      <c r="D187" s="37">
        <v>374</v>
      </c>
      <c r="E187" s="19">
        <v>10000</v>
      </c>
      <c r="F187" s="20">
        <f t="shared" si="16"/>
        <v>3.7400000000000003E-2</v>
      </c>
      <c r="G187" s="18"/>
      <c r="H187" s="19"/>
      <c r="I187" s="76">
        <f>F187</f>
        <v>3.7400000000000003E-2</v>
      </c>
      <c r="J187" s="18">
        <v>0.05</v>
      </c>
      <c r="K187" s="19" t="s">
        <v>19</v>
      </c>
      <c r="L187" s="20" t="s">
        <v>22</v>
      </c>
    </row>
    <row r="188" spans="1:12">
      <c r="A188" s="38">
        <f t="shared" si="17"/>
        <v>199</v>
      </c>
      <c r="B188" s="21" t="s">
        <v>193</v>
      </c>
      <c r="C188" s="39"/>
      <c r="D188" s="40">
        <v>528</v>
      </c>
      <c r="E188" s="25">
        <v>1000</v>
      </c>
      <c r="F188" s="26">
        <f t="shared" si="16"/>
        <v>0.52800000000000002</v>
      </c>
      <c r="G188" s="24"/>
      <c r="H188" s="25"/>
      <c r="I188" s="80">
        <f>F188</f>
        <v>0.52800000000000002</v>
      </c>
      <c r="J188" s="24">
        <v>0.05</v>
      </c>
      <c r="K188" s="25" t="s">
        <v>19</v>
      </c>
      <c r="L188" s="26" t="s">
        <v>20</v>
      </c>
    </row>
    <row r="189" spans="1:12">
      <c r="A189" s="38">
        <f t="shared" si="17"/>
        <v>200</v>
      </c>
      <c r="B189" s="81" t="s">
        <v>198</v>
      </c>
      <c r="C189" s="75"/>
      <c r="D189" s="82">
        <v>230</v>
      </c>
      <c r="E189" s="25">
        <v>1000</v>
      </c>
      <c r="F189" s="45">
        <f t="shared" si="16"/>
        <v>0.23</v>
      </c>
      <c r="G189" s="83">
        <v>31</v>
      </c>
      <c r="H189" s="25">
        <v>100</v>
      </c>
      <c r="I189" s="82">
        <f>+G189/H189</f>
        <v>0.31</v>
      </c>
      <c r="J189" s="83">
        <v>0.5</v>
      </c>
      <c r="K189" s="25" t="s">
        <v>32</v>
      </c>
      <c r="L189" s="45" t="s">
        <v>20</v>
      </c>
    </row>
    <row r="190" spans="1:12">
      <c r="A190" s="38">
        <f t="shared" si="17"/>
        <v>201</v>
      </c>
      <c r="B190" s="42" t="s">
        <v>199</v>
      </c>
      <c r="C190" s="43"/>
      <c r="D190" s="84">
        <v>113</v>
      </c>
      <c r="E190" s="19">
        <v>5000</v>
      </c>
      <c r="F190" s="85">
        <f t="shared" si="16"/>
        <v>2.2599999999999999E-2</v>
      </c>
      <c r="G190" s="86"/>
      <c r="H190" s="19"/>
      <c r="I190" s="87">
        <f>+F190</f>
        <v>2.2599999999999999E-2</v>
      </c>
      <c r="J190" s="86">
        <v>0.05</v>
      </c>
      <c r="K190" s="19" t="s">
        <v>19</v>
      </c>
      <c r="L190" s="44" t="s">
        <v>22</v>
      </c>
    </row>
    <row r="191" spans="1:12" ht="15">
      <c r="A191" s="38">
        <f t="shared" si="17"/>
        <v>202</v>
      </c>
      <c r="B191" s="2" t="s">
        <v>232</v>
      </c>
      <c r="C191" s="78"/>
      <c r="D191" s="3">
        <v>21</v>
      </c>
      <c r="E191" s="88">
        <v>10000</v>
      </c>
      <c r="F191" s="89">
        <f t="shared" si="16"/>
        <v>2.0999999999999999E-3</v>
      </c>
      <c r="G191" s="90"/>
      <c r="H191" s="88"/>
      <c r="I191" s="3">
        <f>+F191</f>
        <v>2.0999999999999999E-3</v>
      </c>
      <c r="J191" s="90">
        <v>0.05</v>
      </c>
      <c r="K191" s="88" t="s">
        <v>19</v>
      </c>
      <c r="L191" s="89" t="s">
        <v>22</v>
      </c>
    </row>
    <row r="192" spans="1:12">
      <c r="A192" s="38">
        <f t="shared" si="17"/>
        <v>203</v>
      </c>
      <c r="B192" s="42" t="s">
        <v>200</v>
      </c>
      <c r="C192" s="43"/>
      <c r="D192" s="84">
        <v>39</v>
      </c>
      <c r="E192" s="19">
        <v>1000</v>
      </c>
      <c r="F192" s="44">
        <f t="shared" si="16"/>
        <v>3.9E-2</v>
      </c>
      <c r="G192" s="86">
        <v>4.3</v>
      </c>
      <c r="H192" s="19">
        <v>100</v>
      </c>
      <c r="I192" s="20">
        <f>+G192/H192</f>
        <v>4.2999999999999997E-2</v>
      </c>
      <c r="J192" s="86">
        <v>0.5</v>
      </c>
      <c r="K192" s="19" t="s">
        <v>32</v>
      </c>
      <c r="L192" s="44" t="s">
        <v>22</v>
      </c>
    </row>
    <row r="193" spans="1:13" ht="12" thickBot="1">
      <c r="A193" s="61">
        <f t="shared" si="17"/>
        <v>204</v>
      </c>
      <c r="B193" s="47" t="s">
        <v>201</v>
      </c>
      <c r="C193" s="48"/>
      <c r="D193" s="91">
        <v>100</v>
      </c>
      <c r="E193" s="50">
        <v>1000</v>
      </c>
      <c r="F193" s="51">
        <f t="shared" si="16"/>
        <v>0.1</v>
      </c>
      <c r="G193" s="92">
        <v>16.7</v>
      </c>
      <c r="H193" s="50">
        <v>50</v>
      </c>
      <c r="I193" s="91">
        <f>+G193/H193</f>
        <v>0.33399999999999996</v>
      </c>
      <c r="J193" s="93">
        <v>0.05</v>
      </c>
      <c r="K193" s="53" t="s">
        <v>19</v>
      </c>
      <c r="L193" s="94" t="s">
        <v>22</v>
      </c>
    </row>
    <row r="196" spans="1:13" ht="12" customHeight="1">
      <c r="A196" s="2" t="s">
        <v>202</v>
      </c>
      <c r="C196" s="2" t="s">
        <v>203</v>
      </c>
    </row>
    <row r="197" spans="1:13">
      <c r="A197" s="2" t="s">
        <v>204</v>
      </c>
      <c r="B197" s="2" t="s">
        <v>205</v>
      </c>
      <c r="D197" s="2"/>
      <c r="E197" s="2"/>
      <c r="M197" s="3"/>
    </row>
    <row r="198" spans="1:13">
      <c r="A198" s="2" t="s">
        <v>206</v>
      </c>
      <c r="B198" s="2" t="s">
        <v>207</v>
      </c>
      <c r="D198" s="2"/>
      <c r="E198" s="2"/>
      <c r="M198" s="3"/>
    </row>
    <row r="199" spans="1:13">
      <c r="B199" s="2" t="s">
        <v>208</v>
      </c>
      <c r="D199" s="2"/>
      <c r="E199" s="2"/>
      <c r="M199" s="3"/>
    </row>
    <row r="200" spans="1:13">
      <c r="A200" s="2" t="s">
        <v>209</v>
      </c>
      <c r="B200" s="2" t="s">
        <v>210</v>
      </c>
      <c r="D200" s="2"/>
      <c r="E200" s="2"/>
      <c r="M200" s="3"/>
    </row>
    <row r="201" spans="1:13">
      <c r="A201" s="2" t="s">
        <v>211</v>
      </c>
      <c r="B201" s="2" t="s">
        <v>212</v>
      </c>
    </row>
    <row r="202" spans="1:13">
      <c r="A202" s="2" t="s">
        <v>213</v>
      </c>
      <c r="B202" s="2" t="s">
        <v>214</v>
      </c>
    </row>
    <row r="204" spans="1:13" ht="15.6">
      <c r="A204" s="55" t="s">
        <v>215</v>
      </c>
    </row>
    <row r="205" spans="1:13">
      <c r="A205" s="2" t="s">
        <v>10</v>
      </c>
      <c r="C205" s="2" t="s">
        <v>216</v>
      </c>
    </row>
    <row r="206" spans="1:13">
      <c r="A206" s="2" t="s">
        <v>11</v>
      </c>
      <c r="C206" s="2" t="s">
        <v>217</v>
      </c>
    </row>
    <row r="207" spans="1:13">
      <c r="A207" s="2" t="s">
        <v>218</v>
      </c>
      <c r="C207" s="2" t="s">
        <v>219</v>
      </c>
    </row>
    <row r="208" spans="1:13">
      <c r="A208" s="2" t="s">
        <v>220</v>
      </c>
      <c r="C208" s="2" t="s">
        <v>221</v>
      </c>
    </row>
    <row r="209" spans="1:13">
      <c r="A209" s="2" t="s">
        <v>1</v>
      </c>
      <c r="C209" s="2" t="s">
        <v>222</v>
      </c>
    </row>
    <row r="211" spans="1:13">
      <c r="A211" s="2" t="s">
        <v>223</v>
      </c>
    </row>
    <row r="212" spans="1:13">
      <c r="A212" s="2" t="s">
        <v>19</v>
      </c>
      <c r="C212" s="2" t="s">
        <v>224</v>
      </c>
    </row>
    <row r="213" spans="1:13">
      <c r="A213" s="2" t="s">
        <v>32</v>
      </c>
      <c r="C213" s="2" t="s">
        <v>225</v>
      </c>
    </row>
    <row r="214" spans="1:13">
      <c r="A214" s="2" t="s">
        <v>88</v>
      </c>
      <c r="C214" s="2" t="s">
        <v>226</v>
      </c>
    </row>
    <row r="215" spans="1:13">
      <c r="A215" s="2" t="s">
        <v>22</v>
      </c>
      <c r="C215" s="2" t="s">
        <v>227</v>
      </c>
    </row>
    <row r="216" spans="1:13">
      <c r="A216" s="2" t="s">
        <v>104</v>
      </c>
      <c r="C216" s="2" t="s">
        <v>228</v>
      </c>
      <c r="D216" s="2"/>
      <c r="E216" s="2"/>
      <c r="M216" s="3"/>
    </row>
    <row r="218" spans="1:13">
      <c r="A218" s="2" t="s">
        <v>229</v>
      </c>
    </row>
    <row r="219" spans="1:13">
      <c r="A219" s="2" t="s">
        <v>25</v>
      </c>
      <c r="C219" s="2" t="s">
        <v>230</v>
      </c>
    </row>
    <row r="220" spans="1:13">
      <c r="A220" s="2" t="s">
        <v>20</v>
      </c>
      <c r="C220" s="2" t="s">
        <v>231</v>
      </c>
    </row>
    <row r="221" spans="1:13">
      <c r="A221" s="2" t="s">
        <v>22</v>
      </c>
      <c r="C221" s="2" t="s">
        <v>227</v>
      </c>
    </row>
    <row r="222" spans="1:13">
      <c r="A222" s="2" t="s">
        <v>104</v>
      </c>
      <c r="C222" s="2" t="s">
        <v>228</v>
      </c>
      <c r="D222" s="2"/>
      <c r="E222" s="2"/>
      <c r="M222" s="3"/>
    </row>
  </sheetData>
  <sheetProtection password="DB19" sheet="1" objects="1" scenarios="1"/>
  <customSheetViews>
    <customSheetView guid="{94BE19D9-FC8D-41A1-8D7D-427542EADFBC}">
      <selection activeCell="K1" sqref="K1:K65536"/>
      <pageMargins left="0.35433070866141736" right="0.35433070866141736" top="0.59055118110236227" bottom="0.43307086614173229" header="0.23622047244094491" footer="0.23622047244094491"/>
      <pageSetup paperSize="9" orientation="landscape" verticalDpi="0"/>
      <headerFooter alignWithMargins="0">
        <oddHeader xml:space="preserve">&amp;CDetergents Ingredients Database (DID-list) Part A. List of ingredients January 2007
 </oddHeader>
        <oddFooter>&amp;L&amp;C&amp;RPage &amp;P (&amp;N)</oddFooter>
      </headerFooter>
    </customSheetView>
  </customSheetViews>
  <phoneticPr fontId="30" type="noConversion"/>
  <pageMargins left="0.35433070866141736" right="0.35433070866141736" top="0.59055118110236227" bottom="0.43307086614173229" header="0.23622047244094491" footer="0.23622047244094491"/>
  <pageSetup paperSize="9" orientation="landscape" verticalDpi="0" r:id="rId1"/>
  <headerFooter alignWithMargins="0">
    <oddHeader xml:space="preserve">&amp;CDetergents Ingredients Database (DID-list) Part A. List of ingredients January 2007
 </oddHeader>
    <oddFooter>&amp;L&amp;C&amp;RPage &amp;P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2:Z292"/>
  <sheetViews>
    <sheetView showOutlineSymbols="0" zoomScale="110" zoomScaleNormal="110" workbookViewId="0">
      <selection activeCell="B8" sqref="B8"/>
    </sheetView>
  </sheetViews>
  <sheetFormatPr defaultColWidth="9.109375" defaultRowHeight="11.4" outlineLevelRow="4"/>
  <cols>
    <col min="1" max="1" width="9.6640625" style="364" customWidth="1"/>
    <col min="2" max="2" width="61.88671875" style="365" bestFit="1" customWidth="1"/>
    <col min="3" max="3" width="9" style="366" customWidth="1"/>
    <col min="4" max="8" width="9" style="367" customWidth="1"/>
    <col min="9" max="10" width="7.44140625" style="367" customWidth="1"/>
    <col min="11" max="11" width="7.44140625" style="365" customWidth="1"/>
    <col min="12" max="83" width="11" style="365" customWidth="1"/>
    <col min="84" max="16384" width="9.109375" style="365"/>
  </cols>
  <sheetData>
    <row r="2" spans="1:26" ht="24.75" customHeight="1">
      <c r="A2" s="368" t="s">
        <v>501</v>
      </c>
      <c r="B2" s="369"/>
      <c r="C2" s="369"/>
      <c r="D2" s="369"/>
      <c r="E2" s="369"/>
      <c r="F2" s="369"/>
      <c r="G2" s="369"/>
      <c r="H2" s="369"/>
      <c r="I2" s="369"/>
      <c r="J2" s="369"/>
      <c r="K2" s="369"/>
    </row>
    <row r="3" spans="1:26" ht="7.5" customHeight="1" thickBot="1"/>
    <row r="4" spans="1:26" ht="16.2" thickBot="1">
      <c r="A4" s="370"/>
      <c r="B4" s="371"/>
      <c r="C4" s="518" t="s">
        <v>4</v>
      </c>
      <c r="D4" s="519"/>
      <c r="E4" s="520"/>
      <c r="F4" s="372" t="s">
        <v>5</v>
      </c>
      <c r="G4" s="373"/>
      <c r="H4" s="374"/>
      <c r="I4" s="372" t="s">
        <v>6</v>
      </c>
      <c r="J4" s="373"/>
      <c r="K4" s="374"/>
    </row>
    <row r="5" spans="1:26" ht="71.25" customHeight="1" thickBot="1">
      <c r="A5" s="375" t="s">
        <v>7</v>
      </c>
      <c r="B5" s="376" t="s">
        <v>8</v>
      </c>
      <c r="C5" s="377" t="s">
        <v>502</v>
      </c>
      <c r="D5" s="378" t="s">
        <v>503</v>
      </c>
      <c r="E5" s="379" t="s">
        <v>504</v>
      </c>
      <c r="F5" s="380" t="s">
        <v>12</v>
      </c>
      <c r="G5" s="378" t="s">
        <v>505</v>
      </c>
      <c r="H5" s="379" t="s">
        <v>14</v>
      </c>
      <c r="I5" s="380" t="s">
        <v>1</v>
      </c>
      <c r="J5" s="378" t="s">
        <v>15</v>
      </c>
      <c r="K5" s="379" t="s">
        <v>16</v>
      </c>
    </row>
    <row r="6" spans="1:26" ht="16.2" outlineLevel="3" thickBot="1">
      <c r="A6" s="381"/>
      <c r="B6" s="382" t="s">
        <v>17</v>
      </c>
      <c r="C6" s="383"/>
      <c r="D6" s="383"/>
      <c r="E6" s="383"/>
      <c r="F6" s="383"/>
      <c r="G6" s="383"/>
      <c r="H6" s="383"/>
      <c r="I6" s="383"/>
      <c r="J6" s="383"/>
      <c r="K6" s="384"/>
    </row>
    <row r="7" spans="1:26" s="390" customFormat="1" ht="13.2" outlineLevel="3">
      <c r="A7" s="385">
        <v>2001</v>
      </c>
      <c r="B7" s="386" t="s">
        <v>370</v>
      </c>
      <c r="C7" s="387">
        <v>4.0999999999999996</v>
      </c>
      <c r="D7" s="388">
        <v>1000</v>
      </c>
      <c r="E7" s="389">
        <f>C7/D7</f>
        <v>4.0999999999999995E-3</v>
      </c>
      <c r="F7" s="387">
        <v>0.69</v>
      </c>
      <c r="G7" s="388">
        <v>10</v>
      </c>
      <c r="H7" s="389">
        <f>F7/G7</f>
        <v>6.8999999999999992E-2</v>
      </c>
      <c r="I7" s="387">
        <v>0.05</v>
      </c>
      <c r="J7" s="388" t="s">
        <v>19</v>
      </c>
      <c r="K7" s="389" t="s">
        <v>20</v>
      </c>
      <c r="L7" s="365"/>
      <c r="M7" s="365"/>
      <c r="N7" s="365"/>
      <c r="O7" s="365"/>
      <c r="P7" s="365"/>
      <c r="Q7" s="365"/>
      <c r="R7" s="365"/>
      <c r="S7" s="365"/>
      <c r="T7" s="365"/>
      <c r="U7" s="365"/>
      <c r="V7" s="365"/>
      <c r="W7" s="365"/>
      <c r="X7" s="365"/>
      <c r="Y7" s="365"/>
      <c r="Z7" s="365"/>
    </row>
    <row r="8" spans="1:26" s="390" customFormat="1" ht="13.2" outlineLevel="4">
      <c r="A8" s="391">
        <v>2002</v>
      </c>
      <c r="B8" s="392" t="s">
        <v>369</v>
      </c>
      <c r="C8" s="393">
        <v>6.7</v>
      </c>
      <c r="D8" s="394">
        <v>5000</v>
      </c>
      <c r="E8" s="395">
        <f>C8/D8</f>
        <v>1.34E-3</v>
      </c>
      <c r="F8" s="393">
        <v>0.5</v>
      </c>
      <c r="G8" s="394">
        <v>10</v>
      </c>
      <c r="H8" s="395">
        <f>F8/G8</f>
        <v>0.05</v>
      </c>
      <c r="I8" s="393">
        <v>0.05</v>
      </c>
      <c r="J8" s="394" t="s">
        <v>19</v>
      </c>
      <c r="K8" s="395" t="s">
        <v>20</v>
      </c>
      <c r="L8" s="365"/>
      <c r="M8" s="365"/>
      <c r="N8" s="365"/>
      <c r="O8" s="365"/>
      <c r="P8" s="365"/>
      <c r="Q8" s="365"/>
      <c r="R8" s="365"/>
      <c r="S8" s="365"/>
      <c r="T8" s="365"/>
      <c r="U8" s="365"/>
      <c r="V8" s="365"/>
      <c r="W8" s="365"/>
      <c r="X8" s="365"/>
      <c r="Y8" s="365"/>
      <c r="Z8" s="365"/>
    </row>
    <row r="9" spans="1:26" s="390" customFormat="1" ht="13.2" outlineLevel="4">
      <c r="A9" s="391">
        <v>2003</v>
      </c>
      <c r="B9" s="392" t="s">
        <v>368</v>
      </c>
      <c r="C9" s="393">
        <v>40</v>
      </c>
      <c r="D9" s="394">
        <v>1000</v>
      </c>
      <c r="E9" s="395">
        <f>C9/D9</f>
        <v>0.04</v>
      </c>
      <c r="F9" s="393">
        <v>1.35</v>
      </c>
      <c r="G9" s="394">
        <v>10</v>
      </c>
      <c r="H9" s="395">
        <f>F9/G9</f>
        <v>0.13500000000000001</v>
      </c>
      <c r="I9" s="393">
        <v>0.05</v>
      </c>
      <c r="J9" s="394" t="s">
        <v>19</v>
      </c>
      <c r="K9" s="395" t="s">
        <v>25</v>
      </c>
      <c r="L9" s="365"/>
      <c r="M9" s="365"/>
      <c r="N9" s="365"/>
      <c r="O9" s="365"/>
      <c r="P9" s="365"/>
      <c r="Q9" s="365"/>
      <c r="R9" s="365"/>
      <c r="S9" s="365"/>
      <c r="T9" s="365"/>
      <c r="U9" s="365"/>
      <c r="V9" s="365"/>
      <c r="W9" s="365"/>
      <c r="X9" s="365"/>
      <c r="Y9" s="365"/>
      <c r="Z9" s="365"/>
    </row>
    <row r="10" spans="1:26" s="390" customFormat="1" ht="13.2" outlineLevel="4">
      <c r="A10" s="391">
        <v>2004</v>
      </c>
      <c r="B10" s="392" t="s">
        <v>506</v>
      </c>
      <c r="C10" s="393">
        <v>8.64</v>
      </c>
      <c r="D10" s="394">
        <v>1000</v>
      </c>
      <c r="E10" s="395">
        <f>C10/D10</f>
        <v>8.6400000000000001E-3</v>
      </c>
      <c r="F10" s="393">
        <v>0.95</v>
      </c>
      <c r="G10" s="394">
        <v>10</v>
      </c>
      <c r="H10" s="395">
        <f>F10/G10</f>
        <v>9.5000000000000001E-2</v>
      </c>
      <c r="I10" s="393">
        <v>0.05</v>
      </c>
      <c r="J10" s="394" t="s">
        <v>19</v>
      </c>
      <c r="K10" s="395" t="s">
        <v>22</v>
      </c>
      <c r="L10" s="365"/>
      <c r="M10" s="365"/>
      <c r="N10" s="365"/>
      <c r="O10" s="365"/>
      <c r="P10" s="365"/>
      <c r="Q10" s="365"/>
      <c r="R10" s="365"/>
      <c r="S10" s="365"/>
      <c r="T10" s="365"/>
      <c r="U10" s="365"/>
      <c r="V10" s="365"/>
      <c r="W10" s="365"/>
      <c r="X10" s="365"/>
      <c r="Y10" s="365"/>
      <c r="Z10" s="365"/>
    </row>
    <row r="11" spans="1:26" ht="13.2" outlineLevel="3">
      <c r="A11" s="391">
        <v>2005</v>
      </c>
      <c r="B11" s="392" t="s">
        <v>507</v>
      </c>
      <c r="C11" s="393">
        <v>2.8</v>
      </c>
      <c r="D11" s="394">
        <v>1000</v>
      </c>
      <c r="E11" s="395">
        <f>C11/D11</f>
        <v>2.8E-3</v>
      </c>
      <c r="F11" s="393">
        <v>0.39100000000000001</v>
      </c>
      <c r="G11" s="394">
        <v>10</v>
      </c>
      <c r="H11" s="395">
        <f>F11/G11</f>
        <v>3.9100000000000003E-2</v>
      </c>
      <c r="I11" s="393">
        <v>0.05</v>
      </c>
      <c r="J11" s="394" t="s">
        <v>19</v>
      </c>
      <c r="K11" s="395" t="s">
        <v>25</v>
      </c>
    </row>
    <row r="12" spans="1:26" ht="13.2" outlineLevel="3">
      <c r="A12" s="391">
        <v>2006</v>
      </c>
      <c r="B12" s="392" t="s">
        <v>508</v>
      </c>
      <c r="C12" s="393">
        <v>15</v>
      </c>
      <c r="D12" s="394">
        <v>1000</v>
      </c>
      <c r="E12" s="395">
        <f t="shared" ref="E12:E15" si="0">C12/D12</f>
        <v>1.4999999999999999E-2</v>
      </c>
      <c r="F12" s="393">
        <v>0.41899999999999998</v>
      </c>
      <c r="G12" s="394">
        <v>10</v>
      </c>
      <c r="H12" s="395">
        <f t="shared" ref="H12:H15" si="1">F12/G12</f>
        <v>4.19E-2</v>
      </c>
      <c r="I12" s="393">
        <v>0.05</v>
      </c>
      <c r="J12" s="394" t="s">
        <v>19</v>
      </c>
      <c r="K12" s="395" t="s">
        <v>25</v>
      </c>
    </row>
    <row r="13" spans="1:26" s="390" customFormat="1" ht="13.2" outlineLevel="3">
      <c r="A13" s="391">
        <v>2007</v>
      </c>
      <c r="B13" s="392" t="s">
        <v>509</v>
      </c>
      <c r="C13" s="393">
        <v>27</v>
      </c>
      <c r="D13" s="394">
        <v>1000</v>
      </c>
      <c r="E13" s="395">
        <f t="shared" si="0"/>
        <v>2.7E-2</v>
      </c>
      <c r="F13" s="393">
        <v>0.2</v>
      </c>
      <c r="G13" s="394">
        <v>10</v>
      </c>
      <c r="H13" s="395">
        <f t="shared" si="1"/>
        <v>0.02</v>
      </c>
      <c r="I13" s="393">
        <v>0.05</v>
      </c>
      <c r="J13" s="394" t="s">
        <v>19</v>
      </c>
      <c r="K13" s="395" t="s">
        <v>25</v>
      </c>
      <c r="L13" s="365"/>
      <c r="M13" s="365"/>
      <c r="N13" s="365"/>
      <c r="O13" s="365"/>
      <c r="P13" s="365"/>
      <c r="Q13" s="365"/>
      <c r="R13" s="365"/>
      <c r="S13" s="365"/>
      <c r="T13" s="365"/>
      <c r="U13" s="365"/>
      <c r="V13" s="365"/>
      <c r="W13" s="365"/>
      <c r="X13" s="365"/>
      <c r="Y13" s="365"/>
      <c r="Z13" s="365"/>
    </row>
    <row r="14" spans="1:26" s="390" customFormat="1" ht="13.2" outlineLevel="3">
      <c r="A14" s="391">
        <v>2008</v>
      </c>
      <c r="B14" s="392" t="s">
        <v>367</v>
      </c>
      <c r="C14" s="393">
        <v>7.1</v>
      </c>
      <c r="D14" s="394">
        <v>1000</v>
      </c>
      <c r="E14" s="395">
        <f t="shared" si="0"/>
        <v>7.0999999999999995E-3</v>
      </c>
      <c r="F14" s="393">
        <v>1.9</v>
      </c>
      <c r="G14" s="394">
        <v>50</v>
      </c>
      <c r="H14" s="395">
        <f t="shared" si="1"/>
        <v>3.7999999999999999E-2</v>
      </c>
      <c r="I14" s="393">
        <v>0.05</v>
      </c>
      <c r="J14" s="394" t="s">
        <v>19</v>
      </c>
      <c r="K14" s="395" t="s">
        <v>22</v>
      </c>
      <c r="L14" s="365"/>
      <c r="M14" s="365"/>
      <c r="N14" s="365"/>
      <c r="O14" s="365"/>
      <c r="P14" s="365"/>
      <c r="Q14" s="365"/>
      <c r="R14" s="365"/>
      <c r="S14" s="365"/>
      <c r="T14" s="365"/>
      <c r="U14" s="365"/>
      <c r="V14" s="365"/>
      <c r="W14" s="365"/>
      <c r="X14" s="365"/>
      <c r="Y14" s="365"/>
      <c r="Z14" s="365"/>
    </row>
    <row r="15" spans="1:26" ht="13.2" outlineLevel="3">
      <c r="A15" s="391">
        <v>2009</v>
      </c>
      <c r="B15" s="392" t="s">
        <v>366</v>
      </c>
      <c r="C15" s="393">
        <v>4.5999999999999996</v>
      </c>
      <c r="D15" s="394">
        <v>1000</v>
      </c>
      <c r="E15" s="395">
        <f t="shared" si="0"/>
        <v>4.5999999999999999E-3</v>
      </c>
      <c r="F15" s="393">
        <v>0.14000000000000001</v>
      </c>
      <c r="G15" s="394">
        <v>10</v>
      </c>
      <c r="H15" s="395">
        <f t="shared" si="1"/>
        <v>1.4000000000000002E-2</v>
      </c>
      <c r="I15" s="393">
        <v>0.05</v>
      </c>
      <c r="J15" s="394" t="s">
        <v>19</v>
      </c>
      <c r="K15" s="395" t="s">
        <v>25</v>
      </c>
    </row>
    <row r="16" spans="1:26" s="390" customFormat="1" ht="13.2" outlineLevel="3">
      <c r="A16" s="391">
        <v>2010</v>
      </c>
      <c r="B16" s="392" t="s">
        <v>510</v>
      </c>
      <c r="C16" s="393">
        <v>0.56999999999999995</v>
      </c>
      <c r="D16" s="394">
        <v>10000</v>
      </c>
      <c r="E16" s="395">
        <f>C16/D16</f>
        <v>5.6999999999999996E-5</v>
      </c>
      <c r="F16" s="393"/>
      <c r="G16" s="394"/>
      <c r="H16" s="395">
        <f t="shared" ref="H16:H22" si="2">E16</f>
        <v>5.6999999999999996E-5</v>
      </c>
      <c r="I16" s="393">
        <v>0.05</v>
      </c>
      <c r="J16" s="394" t="s">
        <v>19</v>
      </c>
      <c r="K16" s="395" t="s">
        <v>25</v>
      </c>
      <c r="L16" s="365"/>
      <c r="M16" s="365"/>
      <c r="N16" s="365"/>
      <c r="O16" s="365"/>
      <c r="P16" s="365"/>
      <c r="Q16" s="365"/>
      <c r="R16" s="365"/>
      <c r="S16" s="365"/>
      <c r="T16" s="365"/>
      <c r="U16" s="365"/>
      <c r="V16" s="365"/>
      <c r="W16" s="365"/>
      <c r="X16" s="365"/>
      <c r="Y16" s="365"/>
      <c r="Z16" s="365"/>
    </row>
    <row r="17" spans="1:26" s="390" customFormat="1" ht="13.2" outlineLevel="3">
      <c r="A17" s="391">
        <v>2011</v>
      </c>
      <c r="B17" s="392" t="s">
        <v>365</v>
      </c>
      <c r="C17" s="393">
        <v>18</v>
      </c>
      <c r="D17" s="394">
        <v>1000</v>
      </c>
      <c r="E17" s="395">
        <f>C17/D17</f>
        <v>1.7999999999999999E-2</v>
      </c>
      <c r="F17" s="393"/>
      <c r="G17" s="394"/>
      <c r="H17" s="395">
        <f t="shared" si="2"/>
        <v>1.7999999999999999E-2</v>
      </c>
      <c r="I17" s="393">
        <v>0.05</v>
      </c>
      <c r="J17" s="394" t="s">
        <v>19</v>
      </c>
      <c r="K17" s="395" t="s">
        <v>22</v>
      </c>
      <c r="L17" s="365"/>
      <c r="M17" s="365"/>
      <c r="N17" s="365"/>
      <c r="O17" s="365"/>
      <c r="P17" s="365"/>
      <c r="Q17" s="365"/>
      <c r="R17" s="365"/>
      <c r="S17" s="365"/>
      <c r="T17" s="365"/>
      <c r="U17" s="365"/>
      <c r="V17" s="365"/>
      <c r="W17" s="365"/>
      <c r="X17" s="365"/>
      <c r="Y17" s="365"/>
      <c r="Z17" s="365"/>
    </row>
    <row r="18" spans="1:26" s="390" customFormat="1" ht="13.2" outlineLevel="3">
      <c r="A18" s="391">
        <v>2012</v>
      </c>
      <c r="B18" s="392" t="s">
        <v>364</v>
      </c>
      <c r="C18" s="393">
        <v>2</v>
      </c>
      <c r="D18" s="394">
        <v>1000</v>
      </c>
      <c r="E18" s="395">
        <f>C18/D18</f>
        <v>2E-3</v>
      </c>
      <c r="F18" s="393"/>
      <c r="G18" s="394"/>
      <c r="H18" s="395">
        <f t="shared" si="2"/>
        <v>2E-3</v>
      </c>
      <c r="I18" s="393">
        <v>0.05</v>
      </c>
      <c r="J18" s="394" t="s">
        <v>19</v>
      </c>
      <c r="K18" s="395" t="s">
        <v>22</v>
      </c>
      <c r="L18" s="365"/>
      <c r="M18" s="365"/>
      <c r="N18" s="365"/>
      <c r="O18" s="365"/>
      <c r="P18" s="365"/>
      <c r="Q18" s="365"/>
      <c r="R18" s="365"/>
      <c r="S18" s="365"/>
      <c r="T18" s="365"/>
      <c r="U18" s="365"/>
      <c r="V18" s="365"/>
      <c r="W18" s="365"/>
      <c r="X18" s="365"/>
      <c r="Y18" s="365"/>
      <c r="Z18" s="365"/>
    </row>
    <row r="19" spans="1:26" s="390" customFormat="1" ht="13.2" outlineLevel="3">
      <c r="A19" s="391">
        <v>2013</v>
      </c>
      <c r="B19" s="392" t="s">
        <v>363</v>
      </c>
      <c r="C19" s="393">
        <v>0.73</v>
      </c>
      <c r="D19" s="394">
        <v>1000</v>
      </c>
      <c r="E19" s="395">
        <f>C19/D19</f>
        <v>7.2999999999999996E-4</v>
      </c>
      <c r="F19" s="393"/>
      <c r="G19" s="394"/>
      <c r="H19" s="395">
        <f t="shared" si="2"/>
        <v>7.2999999999999996E-4</v>
      </c>
      <c r="I19" s="393">
        <v>0.05</v>
      </c>
      <c r="J19" s="394" t="s">
        <v>19</v>
      </c>
      <c r="K19" s="395" t="s">
        <v>22</v>
      </c>
      <c r="L19" s="365"/>
      <c r="M19" s="365"/>
      <c r="N19" s="365"/>
      <c r="O19" s="365"/>
      <c r="P19" s="365"/>
      <c r="Q19" s="365"/>
      <c r="R19" s="365"/>
      <c r="S19" s="365"/>
      <c r="T19" s="365"/>
      <c r="U19" s="365"/>
      <c r="V19" s="365"/>
      <c r="W19" s="365"/>
      <c r="X19" s="365"/>
      <c r="Y19" s="365"/>
      <c r="Z19" s="365"/>
    </row>
    <row r="20" spans="1:26" ht="13.2" outlineLevel="3">
      <c r="A20" s="391">
        <v>2014</v>
      </c>
      <c r="B20" s="392" t="s">
        <v>362</v>
      </c>
      <c r="C20" s="393">
        <v>100</v>
      </c>
      <c r="D20" s="394">
        <v>1000</v>
      </c>
      <c r="E20" s="395">
        <f t="shared" ref="E20:E37" si="3">C20/D20</f>
        <v>0.1</v>
      </c>
      <c r="F20" s="393"/>
      <c r="G20" s="394"/>
      <c r="H20" s="395">
        <f t="shared" si="2"/>
        <v>0.1</v>
      </c>
      <c r="I20" s="393">
        <v>0.05</v>
      </c>
      <c r="J20" s="394" t="s">
        <v>19</v>
      </c>
      <c r="K20" s="395" t="s">
        <v>22</v>
      </c>
    </row>
    <row r="21" spans="1:26" ht="13.2" outlineLevel="3">
      <c r="A21" s="391">
        <v>2015</v>
      </c>
      <c r="B21" s="392" t="s">
        <v>361</v>
      </c>
      <c r="C21" s="393">
        <v>6.6</v>
      </c>
      <c r="D21" s="394">
        <v>1000</v>
      </c>
      <c r="E21" s="395">
        <f t="shared" si="3"/>
        <v>6.6E-3</v>
      </c>
      <c r="F21" s="393"/>
      <c r="G21" s="394"/>
      <c r="H21" s="395">
        <f t="shared" si="2"/>
        <v>6.6E-3</v>
      </c>
      <c r="I21" s="393">
        <v>0.05</v>
      </c>
      <c r="J21" s="394" t="s">
        <v>19</v>
      </c>
      <c r="K21" s="395" t="s">
        <v>22</v>
      </c>
    </row>
    <row r="22" spans="1:26" ht="13.2" outlineLevel="3">
      <c r="A22" s="391">
        <v>2016</v>
      </c>
      <c r="B22" s="392" t="s">
        <v>360</v>
      </c>
      <c r="C22" s="393">
        <v>0.88</v>
      </c>
      <c r="D22" s="394">
        <v>1000</v>
      </c>
      <c r="E22" s="395">
        <f t="shared" si="3"/>
        <v>8.8000000000000003E-4</v>
      </c>
      <c r="F22" s="393"/>
      <c r="G22" s="394"/>
      <c r="H22" s="395">
        <f t="shared" si="2"/>
        <v>8.8000000000000003E-4</v>
      </c>
      <c r="I22" s="393">
        <v>0.05</v>
      </c>
      <c r="J22" s="394" t="s">
        <v>19</v>
      </c>
      <c r="K22" s="395" t="s">
        <v>22</v>
      </c>
    </row>
    <row r="23" spans="1:26" ht="13.2" outlineLevel="3">
      <c r="A23" s="391">
        <v>2017</v>
      </c>
      <c r="B23" s="392" t="s">
        <v>359</v>
      </c>
      <c r="C23" s="393">
        <v>1.96</v>
      </c>
      <c r="D23" s="394">
        <v>1000</v>
      </c>
      <c r="E23" s="395">
        <f t="shared" si="3"/>
        <v>1.9599999999999999E-3</v>
      </c>
      <c r="F23" s="393"/>
      <c r="G23" s="394"/>
      <c r="H23" s="395">
        <v>1.9599999999999999E-3</v>
      </c>
      <c r="I23" s="393">
        <v>0.5</v>
      </c>
      <c r="J23" s="394" t="s">
        <v>32</v>
      </c>
      <c r="K23" s="395" t="s">
        <v>22</v>
      </c>
    </row>
    <row r="24" spans="1:26" ht="13.2" outlineLevel="3">
      <c r="A24" s="391">
        <v>2018</v>
      </c>
      <c r="B24" s="392" t="s">
        <v>511</v>
      </c>
      <c r="C24" s="393">
        <v>10</v>
      </c>
      <c r="D24" s="394">
        <v>1000</v>
      </c>
      <c r="E24" s="395">
        <f t="shared" si="3"/>
        <v>0.01</v>
      </c>
      <c r="F24" s="393"/>
      <c r="G24" s="394"/>
      <c r="H24" s="395">
        <f>E24</f>
        <v>0.01</v>
      </c>
      <c r="I24" s="393">
        <v>0.05</v>
      </c>
      <c r="J24" s="394" t="s">
        <v>19</v>
      </c>
      <c r="K24" s="395" t="s">
        <v>22</v>
      </c>
    </row>
    <row r="25" spans="1:26" ht="13.5" customHeight="1" outlineLevel="3">
      <c r="A25" s="391">
        <v>2019</v>
      </c>
      <c r="B25" s="392" t="s">
        <v>512</v>
      </c>
      <c r="C25" s="393">
        <v>6.1</v>
      </c>
      <c r="D25" s="394">
        <v>1000</v>
      </c>
      <c r="E25" s="395">
        <f t="shared" si="3"/>
        <v>6.0999999999999995E-3</v>
      </c>
      <c r="F25" s="393"/>
      <c r="G25" s="394"/>
      <c r="H25" s="395">
        <f>E25</f>
        <v>6.0999999999999995E-3</v>
      </c>
      <c r="I25" s="393">
        <v>0.05</v>
      </c>
      <c r="J25" s="394" t="s">
        <v>19</v>
      </c>
      <c r="K25" s="395" t="s">
        <v>22</v>
      </c>
    </row>
    <row r="26" spans="1:26" ht="13.2" outlineLevel="3">
      <c r="A26" s="391">
        <v>2020</v>
      </c>
      <c r="B26" s="392" t="s">
        <v>513</v>
      </c>
      <c r="C26" s="393">
        <v>10</v>
      </c>
      <c r="D26" s="394">
        <v>1000</v>
      </c>
      <c r="E26" s="395">
        <f t="shared" si="3"/>
        <v>0.01</v>
      </c>
      <c r="F26" s="393"/>
      <c r="G26" s="394"/>
      <c r="H26" s="395">
        <f>E26</f>
        <v>0.01</v>
      </c>
      <c r="I26" s="393">
        <v>0.05</v>
      </c>
      <c r="J26" s="394" t="s">
        <v>19</v>
      </c>
      <c r="K26" s="395" t="s">
        <v>22</v>
      </c>
    </row>
    <row r="27" spans="1:26" s="390" customFormat="1" ht="13.2" outlineLevel="3">
      <c r="A27" s="391">
        <v>2021</v>
      </c>
      <c r="B27" s="392" t="s">
        <v>358</v>
      </c>
      <c r="C27" s="393">
        <v>9</v>
      </c>
      <c r="D27" s="394">
        <v>10000</v>
      </c>
      <c r="E27" s="395">
        <f>C27/D27</f>
        <v>8.9999999999999998E-4</v>
      </c>
      <c r="F27" s="393">
        <v>0.25</v>
      </c>
      <c r="G27" s="394">
        <v>50</v>
      </c>
      <c r="H27" s="395">
        <f>F27/G27</f>
        <v>5.0000000000000001E-3</v>
      </c>
      <c r="I27" s="393">
        <v>0.05</v>
      </c>
      <c r="J27" s="394" t="s">
        <v>19</v>
      </c>
      <c r="K27" s="395" t="s">
        <v>20</v>
      </c>
      <c r="L27" s="365"/>
      <c r="M27" s="365"/>
      <c r="N27" s="365"/>
      <c r="O27" s="365"/>
      <c r="P27" s="365"/>
      <c r="Q27" s="365"/>
      <c r="R27" s="365"/>
      <c r="S27" s="365"/>
      <c r="T27" s="365"/>
      <c r="U27" s="365"/>
      <c r="V27" s="365"/>
      <c r="W27" s="365"/>
      <c r="X27" s="365"/>
      <c r="Y27" s="365"/>
      <c r="Z27" s="365"/>
    </row>
    <row r="28" spans="1:26" s="390" customFormat="1" ht="13.2" outlineLevel="3">
      <c r="A28" s="391">
        <v>2022</v>
      </c>
      <c r="B28" s="392" t="s">
        <v>357</v>
      </c>
      <c r="C28" s="393">
        <v>0.80649999999999999</v>
      </c>
      <c r="D28" s="394">
        <v>1000</v>
      </c>
      <c r="E28" s="395">
        <f>C28/D28</f>
        <v>8.0650000000000003E-4</v>
      </c>
      <c r="F28" s="393">
        <v>0.23</v>
      </c>
      <c r="G28" s="394">
        <v>50</v>
      </c>
      <c r="H28" s="395">
        <f>F28/G28</f>
        <v>4.5999999999999999E-3</v>
      </c>
      <c r="I28" s="393">
        <v>0.05</v>
      </c>
      <c r="J28" s="394" t="s">
        <v>19</v>
      </c>
      <c r="K28" s="395" t="s">
        <v>20</v>
      </c>
      <c r="L28" s="365"/>
      <c r="M28" s="365"/>
      <c r="N28" s="365"/>
      <c r="O28" s="365"/>
      <c r="P28" s="365"/>
      <c r="Q28" s="365"/>
      <c r="R28" s="365"/>
      <c r="S28" s="365"/>
      <c r="T28" s="365"/>
      <c r="U28" s="365"/>
      <c r="V28" s="365"/>
      <c r="W28" s="365"/>
      <c r="X28" s="365"/>
      <c r="Y28" s="365"/>
      <c r="Z28" s="365"/>
    </row>
    <row r="29" spans="1:26" s="390" customFormat="1" ht="13.2" outlineLevel="3">
      <c r="A29" s="391">
        <v>2023</v>
      </c>
      <c r="B29" s="392" t="s">
        <v>356</v>
      </c>
      <c r="C29" s="393">
        <v>3.3</v>
      </c>
      <c r="D29" s="394">
        <v>10000</v>
      </c>
      <c r="E29" s="395">
        <f>C29/D29</f>
        <v>3.3E-4</v>
      </c>
      <c r="F29" s="393"/>
      <c r="G29" s="394"/>
      <c r="H29" s="395">
        <f>E29</f>
        <v>3.3E-4</v>
      </c>
      <c r="I29" s="393">
        <v>0.05</v>
      </c>
      <c r="J29" s="394" t="s">
        <v>19</v>
      </c>
      <c r="K29" s="395" t="s">
        <v>20</v>
      </c>
      <c r="L29" s="365"/>
      <c r="M29" s="365"/>
      <c r="N29" s="365"/>
      <c r="O29" s="365"/>
      <c r="P29" s="365"/>
      <c r="Q29" s="365"/>
      <c r="R29" s="365"/>
      <c r="S29" s="365"/>
      <c r="T29" s="365"/>
      <c r="U29" s="365"/>
      <c r="V29" s="365"/>
      <c r="W29" s="365"/>
      <c r="X29" s="365"/>
      <c r="Y29" s="365"/>
      <c r="Z29" s="365"/>
    </row>
    <row r="30" spans="1:26" ht="13.2" outlineLevel="3">
      <c r="A30" s="391">
        <v>2024</v>
      </c>
      <c r="B30" s="392" t="s">
        <v>355</v>
      </c>
      <c r="C30" s="393">
        <v>0.5</v>
      </c>
      <c r="D30" s="394">
        <v>5000</v>
      </c>
      <c r="E30" s="395">
        <f>C30/D30</f>
        <v>1E-4</v>
      </c>
      <c r="F30" s="393"/>
      <c r="G30" s="394"/>
      <c r="H30" s="395">
        <f>E30</f>
        <v>1E-4</v>
      </c>
      <c r="I30" s="393">
        <v>0.05</v>
      </c>
      <c r="J30" s="394" t="s">
        <v>19</v>
      </c>
      <c r="K30" s="395" t="s">
        <v>20</v>
      </c>
    </row>
    <row r="31" spans="1:26" ht="11.25" customHeight="1" outlineLevel="3">
      <c r="A31" s="391">
        <v>2025</v>
      </c>
      <c r="B31" s="392" t="s">
        <v>37</v>
      </c>
      <c r="C31" s="393">
        <v>22</v>
      </c>
      <c r="D31" s="394">
        <v>1000</v>
      </c>
      <c r="E31" s="395">
        <f t="shared" si="3"/>
        <v>2.1999999999999999E-2</v>
      </c>
      <c r="F31" s="393">
        <v>10</v>
      </c>
      <c r="G31" s="394">
        <v>100</v>
      </c>
      <c r="H31" s="395">
        <f>F31/G31</f>
        <v>0.1</v>
      </c>
      <c r="I31" s="393">
        <v>0.05</v>
      </c>
      <c r="J31" s="394" t="s">
        <v>19</v>
      </c>
      <c r="K31" s="395" t="s">
        <v>25</v>
      </c>
    </row>
    <row r="32" spans="1:26" s="390" customFormat="1" ht="13.2" outlineLevel="3">
      <c r="A32" s="391">
        <v>2026</v>
      </c>
      <c r="B32" s="392" t="s">
        <v>38</v>
      </c>
      <c r="C32" s="393">
        <v>56</v>
      </c>
      <c r="D32" s="394">
        <v>10000</v>
      </c>
      <c r="E32" s="395">
        <f t="shared" si="3"/>
        <v>5.5999999999999999E-3</v>
      </c>
      <c r="F32" s="393"/>
      <c r="G32" s="394"/>
      <c r="H32" s="395">
        <f>E32</f>
        <v>5.5999999999999999E-3</v>
      </c>
      <c r="I32" s="393">
        <v>0.05</v>
      </c>
      <c r="J32" s="394" t="s">
        <v>19</v>
      </c>
      <c r="K32" s="395" t="s">
        <v>25</v>
      </c>
      <c r="L32" s="365"/>
      <c r="M32" s="365"/>
      <c r="N32" s="365"/>
      <c r="O32" s="365"/>
      <c r="P32" s="365"/>
      <c r="Q32" s="365"/>
      <c r="R32" s="365"/>
      <c r="S32" s="365"/>
      <c r="T32" s="365"/>
      <c r="U32" s="365"/>
      <c r="V32" s="365"/>
      <c r="W32" s="365"/>
      <c r="X32" s="365"/>
      <c r="Y32" s="365"/>
      <c r="Z32" s="365"/>
    </row>
    <row r="33" spans="1:26" s="390" customFormat="1" ht="12.9" customHeight="1" outlineLevel="3">
      <c r="A33" s="391">
        <v>2027</v>
      </c>
      <c r="B33" s="392" t="s">
        <v>354</v>
      </c>
      <c r="C33" s="393">
        <v>100</v>
      </c>
      <c r="D33" s="394">
        <v>10000</v>
      </c>
      <c r="E33" s="395">
        <f>C33/D33</f>
        <v>0.01</v>
      </c>
      <c r="F33" s="393"/>
      <c r="G33" s="394"/>
      <c r="H33" s="395">
        <f>E33</f>
        <v>0.01</v>
      </c>
      <c r="I33" s="393">
        <v>0.05</v>
      </c>
      <c r="J33" s="394" t="s">
        <v>19</v>
      </c>
      <c r="K33" s="395" t="s">
        <v>22</v>
      </c>
      <c r="L33" s="365"/>
      <c r="M33" s="365"/>
      <c r="N33" s="365"/>
      <c r="O33" s="365"/>
      <c r="P33" s="365"/>
      <c r="Q33" s="365"/>
      <c r="R33" s="365"/>
      <c r="S33" s="365"/>
      <c r="T33" s="365"/>
      <c r="U33" s="365"/>
      <c r="V33" s="365"/>
      <c r="W33" s="365"/>
      <c r="X33" s="365"/>
      <c r="Y33" s="365"/>
      <c r="Z33" s="365"/>
    </row>
    <row r="34" spans="1:26" s="390" customFormat="1" ht="13.2" outlineLevel="3">
      <c r="A34" s="391">
        <v>2028</v>
      </c>
      <c r="B34" s="392" t="s">
        <v>514</v>
      </c>
      <c r="C34" s="393">
        <v>8.8000000000000007</v>
      </c>
      <c r="D34" s="394">
        <v>1000</v>
      </c>
      <c r="E34" s="395">
        <f>C34/D34</f>
        <v>8.8000000000000005E-3</v>
      </c>
      <c r="F34" s="393">
        <v>5</v>
      </c>
      <c r="G34" s="394">
        <v>100</v>
      </c>
      <c r="H34" s="395">
        <f>F34/G34</f>
        <v>0.05</v>
      </c>
      <c r="I34" s="393">
        <v>0.05</v>
      </c>
      <c r="J34" s="394" t="s">
        <v>19</v>
      </c>
      <c r="K34" s="395" t="s">
        <v>22</v>
      </c>
      <c r="L34" s="365"/>
      <c r="M34" s="365"/>
      <c r="N34" s="365"/>
      <c r="O34" s="365"/>
      <c r="P34" s="365"/>
      <c r="Q34" s="365"/>
      <c r="R34" s="365"/>
      <c r="S34" s="365"/>
      <c r="T34" s="365"/>
      <c r="U34" s="365"/>
      <c r="V34" s="365"/>
      <c r="W34" s="365"/>
      <c r="X34" s="365"/>
      <c r="Y34" s="365"/>
      <c r="Z34" s="365"/>
    </row>
    <row r="35" spans="1:26" s="390" customFormat="1" ht="13.2" outlineLevel="3">
      <c r="A35" s="391">
        <v>2029</v>
      </c>
      <c r="B35" s="392" t="s">
        <v>353</v>
      </c>
      <c r="C35" s="393">
        <v>38</v>
      </c>
      <c r="D35" s="394">
        <v>1000</v>
      </c>
      <c r="E35" s="395">
        <f>C35/D35</f>
        <v>3.7999999999999999E-2</v>
      </c>
      <c r="F35" s="393"/>
      <c r="G35" s="394"/>
      <c r="H35" s="395">
        <f>E35</f>
        <v>3.7999999999999999E-2</v>
      </c>
      <c r="I35" s="393">
        <v>0.05</v>
      </c>
      <c r="J35" s="394" t="s">
        <v>19</v>
      </c>
      <c r="K35" s="395" t="s">
        <v>20</v>
      </c>
      <c r="L35" s="365"/>
      <c r="M35" s="365"/>
      <c r="N35" s="365"/>
      <c r="O35" s="365"/>
      <c r="P35" s="365"/>
      <c r="Q35" s="365"/>
      <c r="R35" s="365"/>
      <c r="S35" s="365"/>
      <c r="T35" s="365"/>
      <c r="U35" s="365"/>
      <c r="V35" s="365"/>
      <c r="W35" s="365"/>
      <c r="X35" s="365"/>
      <c r="Y35" s="365"/>
      <c r="Z35" s="365"/>
    </row>
    <row r="36" spans="1:26" s="390" customFormat="1" ht="13.2" outlineLevel="3">
      <c r="A36" s="391">
        <v>2030</v>
      </c>
      <c r="B36" s="392" t="s">
        <v>515</v>
      </c>
      <c r="C36" s="393">
        <v>0.1</v>
      </c>
      <c r="D36" s="394">
        <v>1000</v>
      </c>
      <c r="E36" s="395">
        <f t="shared" si="3"/>
        <v>1E-4</v>
      </c>
      <c r="F36" s="393">
        <v>0.32</v>
      </c>
      <c r="G36" s="394">
        <v>100</v>
      </c>
      <c r="H36" s="395">
        <f>F36/G36</f>
        <v>3.2000000000000002E-3</v>
      </c>
      <c r="I36" s="393">
        <v>0.5</v>
      </c>
      <c r="J36" s="394" t="s">
        <v>32</v>
      </c>
      <c r="K36" s="395" t="s">
        <v>22</v>
      </c>
      <c r="L36" s="365"/>
      <c r="M36" s="365"/>
      <c r="N36" s="365"/>
      <c r="O36" s="365"/>
      <c r="P36" s="365"/>
      <c r="Q36" s="365"/>
      <c r="R36" s="365"/>
      <c r="S36" s="365"/>
      <c r="T36" s="365"/>
      <c r="U36" s="365"/>
      <c r="V36" s="365"/>
      <c r="W36" s="365"/>
      <c r="X36" s="365"/>
      <c r="Y36" s="365"/>
      <c r="Z36" s="365"/>
    </row>
    <row r="37" spans="1:26" s="390" customFormat="1" ht="13.2" outlineLevel="3">
      <c r="A37" s="391">
        <v>2031</v>
      </c>
      <c r="B37" s="392" t="s">
        <v>352</v>
      </c>
      <c r="C37" s="393">
        <v>238</v>
      </c>
      <c r="D37" s="394">
        <v>1000</v>
      </c>
      <c r="E37" s="395">
        <f t="shared" si="3"/>
        <v>0.23799999999999999</v>
      </c>
      <c r="F37" s="393"/>
      <c r="G37" s="394"/>
      <c r="H37" s="395">
        <f t="shared" ref="H37" si="4">E37</f>
        <v>0.23799999999999999</v>
      </c>
      <c r="I37" s="393">
        <v>0.05</v>
      </c>
      <c r="J37" s="394" t="s">
        <v>19</v>
      </c>
      <c r="K37" s="395" t="s">
        <v>25</v>
      </c>
      <c r="L37" s="365"/>
      <c r="M37" s="365"/>
      <c r="N37" s="365"/>
      <c r="O37" s="365"/>
      <c r="P37" s="365"/>
      <c r="Q37" s="365"/>
      <c r="R37" s="365"/>
      <c r="S37" s="365"/>
      <c r="T37" s="365"/>
      <c r="U37" s="365"/>
      <c r="V37" s="365"/>
      <c r="W37" s="365"/>
      <c r="X37" s="365"/>
      <c r="Y37" s="365"/>
      <c r="Z37" s="365"/>
    </row>
    <row r="38" spans="1:26" s="390" customFormat="1" ht="13.8" outlineLevel="3" thickBot="1">
      <c r="A38" s="396">
        <v>2032</v>
      </c>
      <c r="B38" s="397" t="s">
        <v>351</v>
      </c>
      <c r="C38" s="398">
        <v>25.1</v>
      </c>
      <c r="D38" s="399">
        <v>1000</v>
      </c>
      <c r="E38" s="400">
        <f>C38/D38</f>
        <v>2.5100000000000001E-2</v>
      </c>
      <c r="F38" s="398">
        <v>12.5</v>
      </c>
      <c r="G38" s="399">
        <v>50</v>
      </c>
      <c r="H38" s="400">
        <f>F38/G38</f>
        <v>0.25</v>
      </c>
      <c r="I38" s="398">
        <v>0.05</v>
      </c>
      <c r="J38" s="399" t="s">
        <v>19</v>
      </c>
      <c r="K38" s="400" t="s">
        <v>25</v>
      </c>
      <c r="L38" s="365"/>
      <c r="M38" s="365"/>
      <c r="N38" s="365"/>
      <c r="O38" s="365"/>
      <c r="P38" s="365"/>
      <c r="Q38" s="365"/>
      <c r="R38" s="365"/>
      <c r="S38" s="365"/>
      <c r="T38" s="365"/>
      <c r="U38" s="365"/>
      <c r="V38" s="365"/>
      <c r="W38" s="365"/>
      <c r="X38" s="365"/>
      <c r="Y38" s="365"/>
      <c r="Z38" s="365"/>
    </row>
    <row r="39" spans="1:26" s="390" customFormat="1" ht="13.8" outlineLevel="3" thickBot="1">
      <c r="A39" s="401"/>
      <c r="B39" s="402"/>
      <c r="C39" s="403"/>
      <c r="D39" s="404"/>
      <c r="E39" s="404"/>
      <c r="F39" s="403"/>
      <c r="G39" s="404"/>
      <c r="H39" s="403"/>
      <c r="I39" s="403"/>
      <c r="J39" s="403"/>
      <c r="K39"/>
      <c r="L39" s="365"/>
      <c r="M39" s="365"/>
      <c r="N39" s="365"/>
      <c r="O39" s="365"/>
      <c r="P39" s="365"/>
      <c r="Q39" s="365"/>
      <c r="R39" s="365"/>
      <c r="S39" s="365"/>
      <c r="T39" s="365"/>
      <c r="U39" s="365"/>
      <c r="V39" s="365"/>
      <c r="W39" s="365"/>
      <c r="X39" s="365"/>
      <c r="Y39" s="365"/>
      <c r="Z39" s="365"/>
    </row>
    <row r="40" spans="1:26" s="390" customFormat="1" ht="16.2" outlineLevel="3" thickBot="1">
      <c r="A40" s="401"/>
      <c r="B40" s="405" t="s">
        <v>42</v>
      </c>
      <c r="C40" s="406"/>
      <c r="D40" s="407"/>
      <c r="E40" s="407"/>
      <c r="F40" s="406"/>
      <c r="G40" s="407"/>
      <c r="H40" s="406"/>
      <c r="I40" s="406"/>
      <c r="J40" s="406"/>
      <c r="K40" s="408"/>
      <c r="L40" s="365"/>
      <c r="M40" s="365"/>
      <c r="N40" s="365"/>
      <c r="O40" s="365"/>
      <c r="P40" s="365"/>
      <c r="Q40" s="365"/>
      <c r="R40" s="365"/>
      <c r="S40" s="365"/>
      <c r="T40" s="365"/>
      <c r="U40" s="365"/>
      <c r="V40" s="365"/>
      <c r="W40" s="365"/>
      <c r="X40" s="365"/>
      <c r="Y40" s="365"/>
      <c r="Z40" s="365"/>
    </row>
    <row r="41" spans="1:26" s="390" customFormat="1" ht="13.2" outlineLevel="3">
      <c r="A41" s="385">
        <v>2101</v>
      </c>
      <c r="B41" s="386" t="s">
        <v>516</v>
      </c>
      <c r="C41" s="409">
        <v>7.8</v>
      </c>
      <c r="D41" s="410">
        <v>1000</v>
      </c>
      <c r="E41" s="411">
        <f>C41/D41</f>
        <v>7.7999999999999996E-3</v>
      </c>
      <c r="F41" s="409">
        <v>1.86</v>
      </c>
      <c r="G41" s="410">
        <v>10</v>
      </c>
      <c r="H41" s="411">
        <f>F41/G41</f>
        <v>0.186</v>
      </c>
      <c r="I41" s="409">
        <v>0.05</v>
      </c>
      <c r="J41" s="410" t="s">
        <v>19</v>
      </c>
      <c r="K41" s="411" t="s">
        <v>25</v>
      </c>
      <c r="L41" s="365"/>
      <c r="M41" s="365"/>
      <c r="N41" s="365"/>
      <c r="O41" s="365"/>
      <c r="P41" s="365"/>
      <c r="Q41" s="365"/>
      <c r="R41" s="365"/>
      <c r="S41" s="365"/>
      <c r="T41" s="365"/>
      <c r="U41" s="365"/>
      <c r="V41" s="365"/>
      <c r="W41" s="365"/>
      <c r="X41" s="365"/>
      <c r="Y41" s="365"/>
      <c r="Z41" s="365"/>
    </row>
    <row r="42" spans="1:26" ht="13.2" outlineLevel="3">
      <c r="A42" s="391">
        <v>2102</v>
      </c>
      <c r="B42" s="392" t="s">
        <v>517</v>
      </c>
      <c r="C42" s="393">
        <v>1</v>
      </c>
      <c r="D42" s="394">
        <v>1000</v>
      </c>
      <c r="E42" s="395">
        <f>C42/D42</f>
        <v>1E-3</v>
      </c>
      <c r="F42" s="393">
        <v>1.5</v>
      </c>
      <c r="G42" s="394">
        <v>10</v>
      </c>
      <c r="H42" s="395">
        <f>F42/G42</f>
        <v>0.15</v>
      </c>
      <c r="I42" s="393">
        <v>0.05</v>
      </c>
      <c r="J42" s="394" t="s">
        <v>19</v>
      </c>
      <c r="K42" s="395" t="s">
        <v>25</v>
      </c>
    </row>
    <row r="43" spans="1:26" ht="13.2" outlineLevel="3">
      <c r="A43" s="391">
        <v>2103</v>
      </c>
      <c r="B43" s="392" t="s">
        <v>518</v>
      </c>
      <c r="C43" s="393"/>
      <c r="D43" s="394"/>
      <c r="E43" s="395">
        <v>2.5</v>
      </c>
      <c r="F43" s="393">
        <v>25</v>
      </c>
      <c r="G43" s="394">
        <v>10</v>
      </c>
      <c r="H43" s="395">
        <f>F43/G43</f>
        <v>2.5</v>
      </c>
      <c r="I43" s="393">
        <v>0.05</v>
      </c>
      <c r="J43" s="394" t="s">
        <v>19</v>
      </c>
      <c r="K43" s="395" t="s">
        <v>25</v>
      </c>
    </row>
    <row r="44" spans="1:26" ht="13.2" outlineLevel="3">
      <c r="A44" s="391">
        <v>2104</v>
      </c>
      <c r="B44" s="392" t="s">
        <v>519</v>
      </c>
      <c r="C44" s="393">
        <v>5.6</v>
      </c>
      <c r="D44" s="394">
        <v>1000</v>
      </c>
      <c r="E44" s="395">
        <f t="shared" ref="E44:E53" si="5">C44/D44</f>
        <v>5.5999999999999999E-3</v>
      </c>
      <c r="F44" s="393"/>
      <c r="G44" s="394"/>
      <c r="H44" s="395">
        <f t="shared" ref="H44:H46" si="6">E44</f>
        <v>5.5999999999999999E-3</v>
      </c>
      <c r="I44" s="393">
        <v>0.05</v>
      </c>
      <c r="J44" s="394" t="s">
        <v>19</v>
      </c>
      <c r="K44" s="395" t="s">
        <v>25</v>
      </c>
    </row>
    <row r="45" spans="1:26" ht="13.2" outlineLevel="3">
      <c r="A45" s="391">
        <v>2105</v>
      </c>
      <c r="B45" s="392" t="s">
        <v>520</v>
      </c>
      <c r="C45" s="393">
        <v>5</v>
      </c>
      <c r="D45" s="394">
        <v>1000</v>
      </c>
      <c r="E45" s="395">
        <f t="shared" si="5"/>
        <v>5.0000000000000001E-3</v>
      </c>
      <c r="F45" s="393"/>
      <c r="G45" s="394"/>
      <c r="H45" s="395">
        <f t="shared" si="6"/>
        <v>5.0000000000000001E-3</v>
      </c>
      <c r="I45" s="393">
        <v>0.05</v>
      </c>
      <c r="J45" s="394" t="s">
        <v>19</v>
      </c>
      <c r="K45" s="395" t="s">
        <v>25</v>
      </c>
    </row>
    <row r="46" spans="1:26" ht="13.2" outlineLevel="3">
      <c r="A46" s="391">
        <v>2106</v>
      </c>
      <c r="B46" s="392" t="s">
        <v>521</v>
      </c>
      <c r="C46" s="393">
        <v>1</v>
      </c>
      <c r="D46" s="394">
        <v>1000</v>
      </c>
      <c r="E46" s="395">
        <f t="shared" si="5"/>
        <v>1E-3</v>
      </c>
      <c r="F46" s="393"/>
      <c r="G46" s="394"/>
      <c r="H46" s="395">
        <f t="shared" si="6"/>
        <v>1E-3</v>
      </c>
      <c r="I46" s="393">
        <v>0.05</v>
      </c>
      <c r="J46" s="394" t="s">
        <v>19</v>
      </c>
      <c r="K46" s="395" t="s">
        <v>22</v>
      </c>
    </row>
    <row r="47" spans="1:26" ht="13.5" customHeight="1" outlineLevel="3">
      <c r="A47" s="391">
        <v>2107</v>
      </c>
      <c r="B47" s="392" t="s">
        <v>522</v>
      </c>
      <c r="C47" s="393">
        <v>37.299999999999997</v>
      </c>
      <c r="D47" s="394">
        <v>5000</v>
      </c>
      <c r="E47" s="395">
        <f t="shared" si="5"/>
        <v>7.4599999999999996E-3</v>
      </c>
      <c r="F47" s="393">
        <v>1.5</v>
      </c>
      <c r="G47" s="394">
        <v>10</v>
      </c>
      <c r="H47" s="395">
        <f>F47/G47</f>
        <v>0.15</v>
      </c>
      <c r="I47" s="393">
        <v>0.05</v>
      </c>
      <c r="J47" s="394" t="s">
        <v>19</v>
      </c>
      <c r="K47" s="395" t="s">
        <v>22</v>
      </c>
    </row>
    <row r="48" spans="1:26" ht="13.2" outlineLevel="3">
      <c r="A48" s="391">
        <v>2108</v>
      </c>
      <c r="B48" s="392" t="s">
        <v>523</v>
      </c>
      <c r="C48" s="393">
        <v>10</v>
      </c>
      <c r="D48" s="394">
        <v>1000</v>
      </c>
      <c r="E48" s="395">
        <f t="shared" si="5"/>
        <v>0.01</v>
      </c>
      <c r="F48" s="393"/>
      <c r="G48" s="394"/>
      <c r="H48" s="395">
        <f>E48</f>
        <v>0.01</v>
      </c>
      <c r="I48" s="393">
        <v>0.05</v>
      </c>
      <c r="J48" s="394" t="s">
        <v>19</v>
      </c>
      <c r="K48" s="395" t="s">
        <v>25</v>
      </c>
    </row>
    <row r="49" spans="1:26" s="390" customFormat="1" ht="13.2" outlineLevel="3">
      <c r="A49" s="391">
        <v>2109</v>
      </c>
      <c r="B49" s="392" t="s">
        <v>524</v>
      </c>
      <c r="C49" s="393">
        <v>0.43</v>
      </c>
      <c r="D49" s="394">
        <v>1000</v>
      </c>
      <c r="E49" s="395">
        <f>C49/D49</f>
        <v>4.2999999999999999E-4</v>
      </c>
      <c r="F49" s="393">
        <v>0.28999999999999998</v>
      </c>
      <c r="G49" s="394">
        <v>10</v>
      </c>
      <c r="H49" s="395">
        <f>F49/G49</f>
        <v>2.8999999999999998E-2</v>
      </c>
      <c r="I49" s="393">
        <v>0.05</v>
      </c>
      <c r="J49" s="394" t="s">
        <v>19</v>
      </c>
      <c r="K49" s="395" t="s">
        <v>25</v>
      </c>
      <c r="L49" s="365"/>
      <c r="M49" s="365"/>
      <c r="N49" s="365"/>
      <c r="O49" s="365"/>
      <c r="P49" s="365"/>
      <c r="Q49" s="365"/>
      <c r="R49" s="365"/>
      <c r="S49" s="365"/>
      <c r="T49" s="365"/>
      <c r="U49" s="365"/>
      <c r="V49" s="365"/>
      <c r="W49" s="365"/>
      <c r="X49" s="365"/>
      <c r="Y49" s="365"/>
      <c r="Z49" s="365"/>
    </row>
    <row r="50" spans="1:26" s="390" customFormat="1" ht="13.2" outlineLevel="3">
      <c r="A50" s="391">
        <v>2110</v>
      </c>
      <c r="B50" s="392" t="s">
        <v>525</v>
      </c>
      <c r="C50" s="393">
        <v>0.43</v>
      </c>
      <c r="D50" s="394">
        <v>1000</v>
      </c>
      <c r="E50" s="395">
        <f>C50/D50</f>
        <v>4.2999999999999999E-4</v>
      </c>
      <c r="F50" s="393">
        <v>0.37</v>
      </c>
      <c r="G50" s="394">
        <v>10</v>
      </c>
      <c r="H50" s="395">
        <f>F50/G50</f>
        <v>3.6999999999999998E-2</v>
      </c>
      <c r="I50" s="393">
        <v>0.05</v>
      </c>
      <c r="J50" s="394" t="s">
        <v>19</v>
      </c>
      <c r="K50" s="395" t="s">
        <v>25</v>
      </c>
      <c r="L50" s="365"/>
      <c r="M50" s="365"/>
      <c r="N50" s="365"/>
      <c r="O50" s="365"/>
      <c r="P50" s="365"/>
      <c r="Q50" s="365"/>
      <c r="R50" s="365"/>
      <c r="S50" s="365"/>
      <c r="T50" s="365"/>
      <c r="U50" s="365"/>
      <c r="V50" s="365"/>
      <c r="W50" s="365"/>
      <c r="X50" s="365"/>
      <c r="Y50" s="365"/>
      <c r="Z50" s="365"/>
    </row>
    <row r="51" spans="1:26" ht="13.2" outlineLevel="3">
      <c r="A51" s="391">
        <v>2111</v>
      </c>
      <c r="B51" s="392" t="s">
        <v>526</v>
      </c>
      <c r="C51" s="393">
        <v>0.4</v>
      </c>
      <c r="D51" s="394">
        <v>1000</v>
      </c>
      <c r="E51" s="395">
        <f>C51/D51</f>
        <v>4.0000000000000002E-4</v>
      </c>
      <c r="F51" s="393">
        <v>0.27</v>
      </c>
      <c r="G51" s="394">
        <v>10</v>
      </c>
      <c r="H51" s="395">
        <f>F51/G51</f>
        <v>2.7000000000000003E-2</v>
      </c>
      <c r="I51" s="393">
        <v>0.05</v>
      </c>
      <c r="J51" s="394" t="s">
        <v>19</v>
      </c>
      <c r="K51" s="395" t="s">
        <v>25</v>
      </c>
    </row>
    <row r="52" spans="1:26" ht="12" customHeight="1" outlineLevel="3">
      <c r="A52" s="391">
        <v>2112</v>
      </c>
      <c r="B52" s="392" t="s">
        <v>527</v>
      </c>
      <c r="C52" s="393">
        <v>0.23</v>
      </c>
      <c r="D52" s="394">
        <v>1000</v>
      </c>
      <c r="E52" s="395">
        <f>C52/D52</f>
        <v>2.3000000000000001E-4</v>
      </c>
      <c r="F52" s="393">
        <v>0.18</v>
      </c>
      <c r="G52" s="394">
        <v>100</v>
      </c>
      <c r="H52" s="395">
        <f>F52/G52</f>
        <v>1.8E-3</v>
      </c>
      <c r="I52" s="393">
        <v>0.05</v>
      </c>
      <c r="J52" s="394" t="s">
        <v>19</v>
      </c>
      <c r="K52" s="395" t="s">
        <v>22</v>
      </c>
    </row>
    <row r="53" spans="1:26" ht="13.2" outlineLevel="3">
      <c r="A53" s="391">
        <v>2113</v>
      </c>
      <c r="B53" s="392" t="s">
        <v>528</v>
      </c>
      <c r="C53" s="393">
        <v>1</v>
      </c>
      <c r="D53" s="394">
        <v>1000</v>
      </c>
      <c r="E53" s="395">
        <f t="shared" si="5"/>
        <v>1E-3</v>
      </c>
      <c r="F53" s="393">
        <v>0.74</v>
      </c>
      <c r="G53" s="394">
        <v>10</v>
      </c>
      <c r="H53" s="395">
        <f t="shared" ref="H53:H67" si="7">F53/G53</f>
        <v>7.3999999999999996E-2</v>
      </c>
      <c r="I53" s="393">
        <v>0.05</v>
      </c>
      <c r="J53" s="394" t="s">
        <v>19</v>
      </c>
      <c r="K53" s="395" t="s">
        <v>22</v>
      </c>
    </row>
    <row r="54" spans="1:26" ht="13.2" outlineLevel="3">
      <c r="A54" s="391">
        <v>2114</v>
      </c>
      <c r="B54" s="392" t="s">
        <v>529</v>
      </c>
      <c r="C54" s="393">
        <v>1</v>
      </c>
      <c r="D54" s="394">
        <v>1000</v>
      </c>
      <c r="E54" s="395">
        <f>C54/D54</f>
        <v>1E-3</v>
      </c>
      <c r="F54" s="393">
        <v>0.6</v>
      </c>
      <c r="G54" s="394">
        <v>10</v>
      </c>
      <c r="H54" s="395">
        <f t="shared" si="7"/>
        <v>0.06</v>
      </c>
      <c r="I54" s="393">
        <v>0.05</v>
      </c>
      <c r="J54" s="394" t="s">
        <v>19</v>
      </c>
      <c r="K54" s="395" t="s">
        <v>22</v>
      </c>
    </row>
    <row r="55" spans="1:26" s="390" customFormat="1" ht="13.2" outlineLevel="3">
      <c r="A55" s="391">
        <v>2115</v>
      </c>
      <c r="B55" s="392" t="s">
        <v>530</v>
      </c>
      <c r="C55" s="393">
        <v>1</v>
      </c>
      <c r="D55" s="394">
        <v>1000</v>
      </c>
      <c r="E55" s="395">
        <f>C55/D55</f>
        <v>1E-3</v>
      </c>
      <c r="F55" s="393">
        <v>1.58</v>
      </c>
      <c r="G55" s="394">
        <v>50</v>
      </c>
      <c r="H55" s="395">
        <f t="shared" si="7"/>
        <v>3.1600000000000003E-2</v>
      </c>
      <c r="I55" s="393">
        <v>0.05</v>
      </c>
      <c r="J55" s="394" t="s">
        <v>19</v>
      </c>
      <c r="K55" s="395" t="s">
        <v>22</v>
      </c>
    </row>
    <row r="56" spans="1:26" ht="13.2" outlineLevel="3">
      <c r="A56" s="391">
        <v>2116</v>
      </c>
      <c r="B56" s="392" t="s">
        <v>531</v>
      </c>
      <c r="C56" s="393"/>
      <c r="D56" s="394"/>
      <c r="E56" s="395">
        <v>0.01</v>
      </c>
      <c r="F56" s="393">
        <v>0.1</v>
      </c>
      <c r="G56" s="394">
        <v>10</v>
      </c>
      <c r="H56" s="395">
        <f t="shared" si="7"/>
        <v>0.01</v>
      </c>
      <c r="I56" s="393">
        <v>0.05</v>
      </c>
      <c r="J56" s="394" t="s">
        <v>19</v>
      </c>
      <c r="K56" s="395" t="s">
        <v>25</v>
      </c>
    </row>
    <row r="57" spans="1:26" ht="13.2" outlineLevel="3">
      <c r="A57" s="391">
        <v>2117</v>
      </c>
      <c r="B57" s="392" t="s">
        <v>532</v>
      </c>
      <c r="C57" s="393">
        <v>0.4</v>
      </c>
      <c r="D57" s="394">
        <v>1000</v>
      </c>
      <c r="E57" s="395">
        <f t="shared" ref="E57:E64" si="8">C57/D57</f>
        <v>4.0000000000000002E-4</v>
      </c>
      <c r="F57" s="393">
        <v>0.12</v>
      </c>
      <c r="G57" s="394">
        <v>10</v>
      </c>
      <c r="H57" s="395">
        <f t="shared" si="7"/>
        <v>1.2E-2</v>
      </c>
      <c r="I57" s="393">
        <v>0.05</v>
      </c>
      <c r="J57" s="394" t="s">
        <v>19</v>
      </c>
      <c r="K57" s="395" t="s">
        <v>25</v>
      </c>
    </row>
    <row r="58" spans="1:26" ht="13.2" outlineLevel="3">
      <c r="A58" s="391">
        <v>2118</v>
      </c>
      <c r="B58" s="392" t="s">
        <v>533</v>
      </c>
      <c r="C58" s="393">
        <v>0.7</v>
      </c>
      <c r="D58" s="394">
        <v>1000</v>
      </c>
      <c r="E58" s="395">
        <f t="shared" si="8"/>
        <v>6.9999999999999999E-4</v>
      </c>
      <c r="F58" s="393">
        <v>4.8600000000000003</v>
      </c>
      <c r="G58" s="394">
        <v>10</v>
      </c>
      <c r="H58" s="395">
        <f t="shared" si="7"/>
        <v>0.48600000000000004</v>
      </c>
      <c r="I58" s="393">
        <v>0.05</v>
      </c>
      <c r="J58" s="394" t="s">
        <v>19</v>
      </c>
      <c r="K58" s="395" t="s">
        <v>25</v>
      </c>
    </row>
    <row r="59" spans="1:26" ht="13.2" outlineLevel="3">
      <c r="A59" s="391">
        <v>2119</v>
      </c>
      <c r="B59" s="392" t="s">
        <v>534</v>
      </c>
      <c r="C59" s="393">
        <v>13</v>
      </c>
      <c r="D59" s="394">
        <v>1000</v>
      </c>
      <c r="E59" s="395">
        <f t="shared" si="8"/>
        <v>1.2999999999999999E-2</v>
      </c>
      <c r="F59" s="393">
        <v>4.8600000000000003</v>
      </c>
      <c r="G59" s="394">
        <v>10</v>
      </c>
      <c r="H59" s="395">
        <f t="shared" si="7"/>
        <v>0.48600000000000004</v>
      </c>
      <c r="I59" s="393">
        <v>0.05</v>
      </c>
      <c r="J59" s="394" t="s">
        <v>19</v>
      </c>
      <c r="K59" s="395" t="s">
        <v>22</v>
      </c>
    </row>
    <row r="60" spans="1:26" ht="13.2" outlineLevel="3">
      <c r="A60" s="391">
        <v>2120</v>
      </c>
      <c r="B60" s="392" t="s">
        <v>535</v>
      </c>
      <c r="C60" s="393">
        <v>130</v>
      </c>
      <c r="D60" s="394">
        <v>1000</v>
      </c>
      <c r="E60" s="395">
        <f t="shared" si="8"/>
        <v>0.13</v>
      </c>
      <c r="F60" s="393">
        <v>56</v>
      </c>
      <c r="G60" s="394">
        <v>10</v>
      </c>
      <c r="H60" s="395">
        <f t="shared" si="7"/>
        <v>5.6</v>
      </c>
      <c r="I60" s="393">
        <v>0.5</v>
      </c>
      <c r="J60" s="394" t="s">
        <v>32</v>
      </c>
      <c r="K60" s="395" t="s">
        <v>22</v>
      </c>
    </row>
    <row r="61" spans="1:26" ht="13.2" outlineLevel="3">
      <c r="A61" s="391">
        <v>2121</v>
      </c>
      <c r="B61" s="392" t="s">
        <v>536</v>
      </c>
      <c r="C61" s="393">
        <v>0.3</v>
      </c>
      <c r="D61" s="394">
        <v>1000</v>
      </c>
      <c r="E61" s="395">
        <f t="shared" si="8"/>
        <v>2.9999999999999997E-4</v>
      </c>
      <c r="F61" s="393">
        <v>0.47</v>
      </c>
      <c r="G61" s="394">
        <v>10</v>
      </c>
      <c r="H61" s="395">
        <f t="shared" si="7"/>
        <v>4.7E-2</v>
      </c>
      <c r="I61" s="393">
        <v>0.05</v>
      </c>
      <c r="J61" s="394" t="s">
        <v>19</v>
      </c>
      <c r="K61" s="395" t="s">
        <v>25</v>
      </c>
    </row>
    <row r="62" spans="1:26" s="390" customFormat="1" ht="13.2" outlineLevel="3">
      <c r="A62" s="391">
        <v>2122</v>
      </c>
      <c r="B62" s="392" t="s">
        <v>537</v>
      </c>
      <c r="C62" s="393">
        <v>1</v>
      </c>
      <c r="D62" s="394">
        <v>1000</v>
      </c>
      <c r="E62" s="395">
        <f t="shared" si="8"/>
        <v>1E-3</v>
      </c>
      <c r="F62" s="393">
        <v>0.2</v>
      </c>
      <c r="G62" s="394">
        <v>10</v>
      </c>
      <c r="H62" s="395">
        <f t="shared" si="7"/>
        <v>0.02</v>
      </c>
      <c r="I62" s="393">
        <v>0.05</v>
      </c>
      <c r="J62" s="394" t="s">
        <v>19</v>
      </c>
      <c r="K62" s="395" t="s">
        <v>22</v>
      </c>
      <c r="L62" s="365"/>
      <c r="M62" s="365"/>
      <c r="N62" s="365"/>
      <c r="O62" s="365"/>
      <c r="P62" s="365"/>
      <c r="Q62" s="365"/>
      <c r="R62" s="365"/>
      <c r="S62" s="365"/>
      <c r="T62" s="365"/>
      <c r="U62" s="365"/>
      <c r="V62" s="365"/>
      <c r="W62" s="365"/>
      <c r="X62" s="365"/>
      <c r="Y62" s="365"/>
      <c r="Z62" s="365"/>
    </row>
    <row r="63" spans="1:26" s="390" customFormat="1" ht="13.2" outlineLevel="3">
      <c r="A63" s="391">
        <v>2123</v>
      </c>
      <c r="B63" s="392" t="s">
        <v>538</v>
      </c>
      <c r="C63" s="393">
        <v>1</v>
      </c>
      <c r="D63" s="394">
        <v>1000</v>
      </c>
      <c r="E63" s="395">
        <f t="shared" si="8"/>
        <v>1E-3</v>
      </c>
      <c r="F63" s="393">
        <v>0.39</v>
      </c>
      <c r="G63" s="394">
        <v>10</v>
      </c>
      <c r="H63" s="395">
        <f t="shared" si="7"/>
        <v>3.9E-2</v>
      </c>
      <c r="I63" s="393">
        <v>0.05</v>
      </c>
      <c r="J63" s="394" t="s">
        <v>19</v>
      </c>
      <c r="K63" s="395" t="s">
        <v>25</v>
      </c>
      <c r="L63" s="365"/>
      <c r="M63" s="365"/>
      <c r="N63" s="365"/>
      <c r="O63" s="365"/>
      <c r="P63" s="365"/>
      <c r="Q63" s="365"/>
      <c r="R63" s="365"/>
      <c r="S63" s="365"/>
      <c r="T63" s="365"/>
      <c r="U63" s="365"/>
      <c r="V63" s="365"/>
      <c r="W63" s="365"/>
      <c r="X63" s="365"/>
      <c r="Y63" s="365"/>
      <c r="Z63" s="365"/>
    </row>
    <row r="64" spans="1:26" ht="13.2" outlineLevel="3">
      <c r="A64" s="391">
        <v>2124</v>
      </c>
      <c r="B64" s="392" t="s">
        <v>539</v>
      </c>
      <c r="C64" s="393">
        <v>1</v>
      </c>
      <c r="D64" s="394">
        <v>1000</v>
      </c>
      <c r="E64" s="395">
        <f t="shared" si="8"/>
        <v>1E-3</v>
      </c>
      <c r="F64" s="393">
        <v>1.52</v>
      </c>
      <c r="G64" s="394">
        <v>10</v>
      </c>
      <c r="H64" s="395">
        <f t="shared" si="7"/>
        <v>0.152</v>
      </c>
      <c r="I64" s="393">
        <v>0.05</v>
      </c>
      <c r="J64" s="394" t="s">
        <v>19</v>
      </c>
      <c r="K64" s="395" t="s">
        <v>22</v>
      </c>
    </row>
    <row r="65" spans="1:26" ht="13.2" outlineLevel="3">
      <c r="A65" s="391">
        <v>2125</v>
      </c>
      <c r="B65" s="392" t="s">
        <v>540</v>
      </c>
      <c r="C65" s="393"/>
      <c r="D65" s="394"/>
      <c r="E65" s="395">
        <v>5.4000000000000003E-3</v>
      </c>
      <c r="F65" s="393">
        <v>5.3999999999999999E-2</v>
      </c>
      <c r="G65" s="394">
        <v>10</v>
      </c>
      <c r="H65" s="395">
        <f t="shared" si="7"/>
        <v>5.4000000000000003E-3</v>
      </c>
      <c r="I65" s="393">
        <v>0.05</v>
      </c>
      <c r="J65" s="394" t="s">
        <v>19</v>
      </c>
      <c r="K65" s="395" t="s">
        <v>22</v>
      </c>
    </row>
    <row r="66" spans="1:26" ht="13.2" outlineLevel="3">
      <c r="A66" s="391">
        <v>2126</v>
      </c>
      <c r="B66" s="392" t="s">
        <v>541</v>
      </c>
      <c r="C66" s="393">
        <v>3.2</v>
      </c>
      <c r="D66" s="394">
        <v>1000</v>
      </c>
      <c r="E66" s="395">
        <f t="shared" ref="E66:E79" si="9">C66/D66</f>
        <v>3.2000000000000002E-3</v>
      </c>
      <c r="F66" s="393">
        <v>8.2000000000000003E-2</v>
      </c>
      <c r="G66" s="394">
        <v>10</v>
      </c>
      <c r="H66" s="395">
        <f t="shared" si="7"/>
        <v>8.2000000000000007E-3</v>
      </c>
      <c r="I66" s="393">
        <v>0.05</v>
      </c>
      <c r="J66" s="394" t="s">
        <v>19</v>
      </c>
      <c r="K66" s="395" t="s">
        <v>25</v>
      </c>
    </row>
    <row r="67" spans="1:26" s="390" customFormat="1" ht="13.2" outlineLevel="3">
      <c r="A67" s="391">
        <v>2127</v>
      </c>
      <c r="B67" s="392" t="s">
        <v>542</v>
      </c>
      <c r="C67" s="393">
        <v>0.72</v>
      </c>
      <c r="D67" s="394">
        <v>1000</v>
      </c>
      <c r="E67" s="395">
        <f t="shared" si="9"/>
        <v>7.1999999999999994E-4</v>
      </c>
      <c r="F67" s="393">
        <v>0.11</v>
      </c>
      <c r="G67" s="394">
        <v>10</v>
      </c>
      <c r="H67" s="395">
        <f t="shared" si="7"/>
        <v>1.0999999999999999E-2</v>
      </c>
      <c r="I67" s="393">
        <v>0.05</v>
      </c>
      <c r="J67" s="394" t="s">
        <v>19</v>
      </c>
      <c r="K67" s="395" t="s">
        <v>25</v>
      </c>
      <c r="L67" s="365"/>
      <c r="M67" s="365"/>
      <c r="N67" s="365"/>
      <c r="O67" s="365"/>
      <c r="P67" s="365"/>
      <c r="Q67" s="365"/>
      <c r="R67" s="365"/>
      <c r="S67" s="365"/>
      <c r="T67" s="365"/>
      <c r="U67" s="365"/>
      <c r="V67" s="365"/>
      <c r="W67" s="365"/>
      <c r="X67" s="365"/>
      <c r="Y67" s="365"/>
      <c r="Z67" s="365"/>
    </row>
    <row r="68" spans="1:26" ht="13.2" outlineLevel="3">
      <c r="A68" s="391">
        <v>2128</v>
      </c>
      <c r="B68" s="392" t="s">
        <v>543</v>
      </c>
      <c r="C68" s="393">
        <v>4.0999999999999996</v>
      </c>
      <c r="D68" s="394">
        <v>1000</v>
      </c>
      <c r="E68" s="395">
        <f t="shared" si="9"/>
        <v>4.0999999999999995E-3</v>
      </c>
      <c r="F68" s="393">
        <v>28.6</v>
      </c>
      <c r="G68" s="394">
        <v>10</v>
      </c>
      <c r="H68" s="395">
        <f>F68/G68</f>
        <v>2.8600000000000003</v>
      </c>
      <c r="I68" s="393">
        <v>0.05</v>
      </c>
      <c r="J68" s="394" t="s">
        <v>19</v>
      </c>
      <c r="K68" s="395" t="s">
        <v>25</v>
      </c>
    </row>
    <row r="69" spans="1:26" ht="13.2" outlineLevel="3">
      <c r="A69" s="391">
        <v>2129</v>
      </c>
      <c r="B69" s="392" t="s">
        <v>544</v>
      </c>
      <c r="C69" s="393">
        <v>30</v>
      </c>
      <c r="D69" s="394">
        <v>1000</v>
      </c>
      <c r="E69" s="395">
        <f t="shared" si="9"/>
        <v>0.03</v>
      </c>
      <c r="F69" s="393"/>
      <c r="G69" s="394"/>
      <c r="H69" s="395">
        <f>E69</f>
        <v>0.03</v>
      </c>
      <c r="I69" s="393">
        <v>0.5</v>
      </c>
      <c r="J69" s="394" t="s">
        <v>32</v>
      </c>
      <c r="K69" s="395" t="s">
        <v>25</v>
      </c>
    </row>
    <row r="70" spans="1:26" ht="13.2" outlineLevel="3">
      <c r="A70" s="391">
        <v>2130</v>
      </c>
      <c r="B70" s="392" t="s">
        <v>350</v>
      </c>
      <c r="C70" s="393">
        <v>0.78</v>
      </c>
      <c r="D70" s="394">
        <v>1000</v>
      </c>
      <c r="E70" s="395">
        <f t="shared" si="9"/>
        <v>7.7999999999999999E-4</v>
      </c>
      <c r="F70" s="393">
        <v>0.36</v>
      </c>
      <c r="G70" s="394">
        <v>100</v>
      </c>
      <c r="H70" s="395">
        <f>F70/G70</f>
        <v>3.5999999999999999E-3</v>
      </c>
      <c r="I70" s="393">
        <v>0.05</v>
      </c>
      <c r="J70" s="394" t="s">
        <v>19</v>
      </c>
      <c r="K70" s="395" t="s">
        <v>22</v>
      </c>
    </row>
    <row r="71" spans="1:26" ht="13.2" outlineLevel="3">
      <c r="A71" s="391">
        <v>2131</v>
      </c>
      <c r="B71" s="392" t="s">
        <v>545</v>
      </c>
      <c r="C71" s="393">
        <v>3.2</v>
      </c>
      <c r="D71" s="394">
        <v>5000</v>
      </c>
      <c r="E71" s="395">
        <f t="shared" si="9"/>
        <v>6.4000000000000005E-4</v>
      </c>
      <c r="F71" s="393">
        <v>1</v>
      </c>
      <c r="G71" s="394">
        <v>100</v>
      </c>
      <c r="H71" s="395">
        <f>F71/G71</f>
        <v>0.01</v>
      </c>
      <c r="I71" s="393">
        <v>0.05</v>
      </c>
      <c r="J71" s="394" t="s">
        <v>19</v>
      </c>
      <c r="K71" s="395" t="s">
        <v>22</v>
      </c>
    </row>
    <row r="72" spans="1:26" s="390" customFormat="1" ht="13.2" outlineLevel="3">
      <c r="A72" s="391">
        <v>2132</v>
      </c>
      <c r="B72" s="392" t="s">
        <v>349</v>
      </c>
      <c r="C72" s="393">
        <v>10</v>
      </c>
      <c r="D72" s="394">
        <v>1000</v>
      </c>
      <c r="E72" s="395">
        <f t="shared" si="9"/>
        <v>0.01</v>
      </c>
      <c r="F72" s="393"/>
      <c r="G72" s="394"/>
      <c r="H72" s="395">
        <f>E72</f>
        <v>0.01</v>
      </c>
      <c r="I72" s="393">
        <v>0.05</v>
      </c>
      <c r="J72" s="394" t="s">
        <v>19</v>
      </c>
      <c r="K72" s="395" t="s">
        <v>25</v>
      </c>
      <c r="L72" s="365"/>
      <c r="M72" s="365"/>
      <c r="N72" s="365"/>
      <c r="O72" s="365"/>
      <c r="P72" s="365"/>
      <c r="Q72" s="365"/>
      <c r="R72" s="365"/>
      <c r="S72" s="365"/>
      <c r="T72" s="365"/>
      <c r="U72" s="365"/>
      <c r="V72" s="365"/>
      <c r="W72" s="365"/>
      <c r="X72" s="365"/>
      <c r="Y72" s="365"/>
      <c r="Z72" s="365"/>
    </row>
    <row r="73" spans="1:26" ht="13.2" outlineLevel="3">
      <c r="A73" s="391">
        <v>2133</v>
      </c>
      <c r="B73" s="392" t="s">
        <v>348</v>
      </c>
      <c r="C73" s="393">
        <v>10</v>
      </c>
      <c r="D73" s="394">
        <v>1000</v>
      </c>
      <c r="E73" s="395">
        <f t="shared" si="9"/>
        <v>0.01</v>
      </c>
      <c r="F73" s="393"/>
      <c r="G73" s="394"/>
      <c r="H73" s="395">
        <f>E73</f>
        <v>0.01</v>
      </c>
      <c r="I73" s="393">
        <v>0.05</v>
      </c>
      <c r="J73" s="394" t="s">
        <v>19</v>
      </c>
      <c r="K73" s="395" t="s">
        <v>25</v>
      </c>
    </row>
    <row r="74" spans="1:26" ht="13.2" outlineLevel="3">
      <c r="A74" s="391">
        <v>2134</v>
      </c>
      <c r="B74" s="392" t="s">
        <v>546</v>
      </c>
      <c r="C74" s="393">
        <v>28</v>
      </c>
      <c r="D74" s="394">
        <v>1000</v>
      </c>
      <c r="E74" s="395">
        <f t="shared" si="9"/>
        <v>2.8000000000000001E-2</v>
      </c>
      <c r="F74" s="393">
        <v>1.75</v>
      </c>
      <c r="G74" s="394">
        <v>10</v>
      </c>
      <c r="H74" s="395">
        <f t="shared" ref="H74" si="10">F74/G74</f>
        <v>0.17499999999999999</v>
      </c>
      <c r="I74" s="393">
        <v>0.05</v>
      </c>
      <c r="J74" s="394" t="s">
        <v>19</v>
      </c>
      <c r="K74" s="395" t="s">
        <v>25</v>
      </c>
    </row>
    <row r="75" spans="1:26" ht="13.2" outlineLevel="3">
      <c r="A75" s="391">
        <v>2135</v>
      </c>
      <c r="B75" s="392" t="s">
        <v>347</v>
      </c>
      <c r="C75" s="393">
        <v>480</v>
      </c>
      <c r="D75" s="394">
        <v>1000</v>
      </c>
      <c r="E75" s="395">
        <f t="shared" si="9"/>
        <v>0.48</v>
      </c>
      <c r="F75" s="393">
        <v>100</v>
      </c>
      <c r="G75" s="394">
        <v>100</v>
      </c>
      <c r="H75" s="395">
        <f>F75/G75</f>
        <v>1</v>
      </c>
      <c r="I75" s="393">
        <v>0.05</v>
      </c>
      <c r="J75" s="394" t="s">
        <v>19</v>
      </c>
      <c r="K75" s="395" t="s">
        <v>20</v>
      </c>
    </row>
    <row r="76" spans="1:26" ht="13.2" outlineLevel="3">
      <c r="A76" s="391">
        <v>2136</v>
      </c>
      <c r="B76" s="392" t="s">
        <v>547</v>
      </c>
      <c r="C76" s="393">
        <v>8.6999999999999993</v>
      </c>
      <c r="D76" s="394">
        <v>1000</v>
      </c>
      <c r="E76" s="395">
        <f t="shared" si="9"/>
        <v>8.6999999999999994E-3</v>
      </c>
      <c r="F76" s="393">
        <v>1.75</v>
      </c>
      <c r="G76" s="394">
        <v>10</v>
      </c>
      <c r="H76" s="395">
        <f>F76/G76</f>
        <v>0.17499999999999999</v>
      </c>
      <c r="I76" s="393">
        <v>0.05</v>
      </c>
      <c r="J76" s="394" t="s">
        <v>19</v>
      </c>
      <c r="K76" s="395" t="s">
        <v>25</v>
      </c>
    </row>
    <row r="77" spans="1:26" ht="12.75" customHeight="1" outlineLevel="3">
      <c r="A77" s="391">
        <v>2137</v>
      </c>
      <c r="B77" s="392" t="s">
        <v>548</v>
      </c>
      <c r="C77" s="393"/>
      <c r="D77" s="394"/>
      <c r="E77" s="395">
        <v>0.17499999999999999</v>
      </c>
      <c r="F77" s="393">
        <v>1.75</v>
      </c>
      <c r="G77" s="394">
        <v>10</v>
      </c>
      <c r="H77" s="395">
        <f>F77/G77</f>
        <v>0.17499999999999999</v>
      </c>
      <c r="I77" s="393">
        <v>0.05</v>
      </c>
      <c r="J77" s="394" t="s">
        <v>19</v>
      </c>
      <c r="K77" s="395" t="s">
        <v>22</v>
      </c>
    </row>
    <row r="78" spans="1:26" s="390" customFormat="1" ht="11.25" customHeight="1" outlineLevel="3">
      <c r="A78" s="391">
        <v>2138</v>
      </c>
      <c r="B78" s="392" t="s">
        <v>346</v>
      </c>
      <c r="C78" s="393">
        <v>9.5</v>
      </c>
      <c r="D78" s="394">
        <v>1000</v>
      </c>
      <c r="E78" s="395">
        <f>C78/D78</f>
        <v>9.4999999999999998E-3</v>
      </c>
      <c r="F78" s="393">
        <v>7.0000000000000007E-2</v>
      </c>
      <c r="G78" s="394">
        <v>10</v>
      </c>
      <c r="H78" s="395">
        <f>F78/G78</f>
        <v>7.000000000000001E-3</v>
      </c>
      <c r="I78" s="393">
        <v>0.05</v>
      </c>
      <c r="J78" s="394" t="s">
        <v>19</v>
      </c>
      <c r="K78" s="395" t="s">
        <v>25</v>
      </c>
      <c r="L78" s="365"/>
      <c r="M78" s="365"/>
      <c r="N78" s="365"/>
      <c r="O78" s="365"/>
      <c r="P78" s="365"/>
      <c r="Q78" s="365"/>
      <c r="R78" s="365"/>
      <c r="S78" s="365"/>
      <c r="T78" s="365"/>
      <c r="U78" s="365"/>
      <c r="V78" s="365"/>
      <c r="W78" s="365"/>
      <c r="X78" s="365"/>
      <c r="Y78" s="365"/>
      <c r="Z78" s="365"/>
    </row>
    <row r="79" spans="1:26" s="390" customFormat="1" ht="11.25" customHeight="1" outlineLevel="3">
      <c r="A79" s="391">
        <v>2139</v>
      </c>
      <c r="B79" s="392" t="s">
        <v>345</v>
      </c>
      <c r="C79" s="393">
        <v>17</v>
      </c>
      <c r="D79" s="394">
        <v>10000</v>
      </c>
      <c r="E79" s="395">
        <f t="shared" si="9"/>
        <v>1.6999999999999999E-3</v>
      </c>
      <c r="F79" s="393"/>
      <c r="G79" s="394"/>
      <c r="H79" s="395">
        <f>E79</f>
        <v>1.6999999999999999E-3</v>
      </c>
      <c r="I79" s="393">
        <v>0.05</v>
      </c>
      <c r="J79" s="394" t="s">
        <v>19</v>
      </c>
      <c r="K79" s="395" t="s">
        <v>25</v>
      </c>
      <c r="L79" s="365"/>
      <c r="M79" s="365"/>
      <c r="N79" s="365"/>
      <c r="O79" s="365"/>
      <c r="P79" s="365"/>
      <c r="Q79" s="365"/>
      <c r="R79" s="365"/>
      <c r="S79" s="365"/>
      <c r="T79" s="365"/>
      <c r="U79" s="365"/>
      <c r="V79" s="365"/>
      <c r="W79" s="365"/>
      <c r="X79" s="365"/>
      <c r="Y79" s="365"/>
      <c r="Z79" s="365"/>
    </row>
    <row r="80" spans="1:26" s="390" customFormat="1" ht="11.25" customHeight="1" outlineLevel="3">
      <c r="A80" s="391">
        <v>2140</v>
      </c>
      <c r="B80" s="392" t="s">
        <v>344</v>
      </c>
      <c r="C80" s="393">
        <v>2</v>
      </c>
      <c r="D80" s="394">
        <v>1000</v>
      </c>
      <c r="E80" s="395">
        <f>C80/D80</f>
        <v>2E-3</v>
      </c>
      <c r="F80" s="393">
        <v>7.0000000000000007E-2</v>
      </c>
      <c r="G80" s="394">
        <v>10</v>
      </c>
      <c r="H80" s="395">
        <f>F80/G80</f>
        <v>7.000000000000001E-3</v>
      </c>
      <c r="I80" s="393">
        <v>0.05</v>
      </c>
      <c r="J80" s="394" t="s">
        <v>19</v>
      </c>
      <c r="K80" s="395" t="s">
        <v>25</v>
      </c>
      <c r="L80" s="365"/>
      <c r="M80" s="365"/>
      <c r="N80" s="365"/>
      <c r="O80" s="365"/>
      <c r="P80" s="365"/>
      <c r="Q80" s="365"/>
      <c r="R80" s="365"/>
      <c r="S80" s="365"/>
      <c r="T80" s="365"/>
      <c r="U80" s="365"/>
      <c r="V80" s="365"/>
      <c r="W80" s="365"/>
      <c r="X80" s="365"/>
      <c r="Y80" s="365"/>
      <c r="Z80" s="365"/>
    </row>
    <row r="81" spans="1:26" ht="12" customHeight="1" outlineLevel="3">
      <c r="A81" s="391">
        <v>2141</v>
      </c>
      <c r="B81" s="392" t="s">
        <v>76</v>
      </c>
      <c r="C81" s="393">
        <v>7</v>
      </c>
      <c r="D81" s="394">
        <v>1000</v>
      </c>
      <c r="E81" s="395">
        <f>C81/D81</f>
        <v>7.0000000000000001E-3</v>
      </c>
      <c r="F81" s="393"/>
      <c r="G81" s="394"/>
      <c r="H81" s="395">
        <f>E81</f>
        <v>7.0000000000000001E-3</v>
      </c>
      <c r="I81" s="393">
        <v>0.05</v>
      </c>
      <c r="J81" s="394" t="s">
        <v>19</v>
      </c>
      <c r="K81" s="395" t="s">
        <v>25</v>
      </c>
    </row>
    <row r="82" spans="1:26" ht="13.2" outlineLevel="3">
      <c r="A82" s="391">
        <v>2142</v>
      </c>
      <c r="B82" s="392" t="s">
        <v>549</v>
      </c>
      <c r="C82" s="393">
        <v>6.4</v>
      </c>
      <c r="D82" s="394">
        <v>5000</v>
      </c>
      <c r="E82" s="395">
        <f t="shared" ref="E82:E94" si="11">C82/D82</f>
        <v>1.2800000000000001E-3</v>
      </c>
      <c r="F82" s="393"/>
      <c r="G82" s="394"/>
      <c r="H82" s="395">
        <f>E82</f>
        <v>1.2800000000000001E-3</v>
      </c>
      <c r="I82" s="393">
        <v>0.05</v>
      </c>
      <c r="J82" s="394" t="s">
        <v>19</v>
      </c>
      <c r="K82" s="395" t="s">
        <v>22</v>
      </c>
    </row>
    <row r="83" spans="1:26" ht="14.25" customHeight="1" outlineLevel="3">
      <c r="A83" s="391">
        <v>2143</v>
      </c>
      <c r="B83" s="392" t="s">
        <v>343</v>
      </c>
      <c r="C83" s="393">
        <v>0.1</v>
      </c>
      <c r="D83" s="394">
        <v>5000</v>
      </c>
      <c r="E83" s="395">
        <f t="shared" si="11"/>
        <v>2.0000000000000002E-5</v>
      </c>
      <c r="F83" s="393">
        <v>1.07E-3</v>
      </c>
      <c r="G83" s="394">
        <v>100</v>
      </c>
      <c r="H83" s="395">
        <f>F83/G83</f>
        <v>1.0699999999999999E-5</v>
      </c>
      <c r="I83" s="393">
        <v>0.05</v>
      </c>
      <c r="J83" s="394" t="s">
        <v>19</v>
      </c>
      <c r="K83" s="395" t="s">
        <v>22</v>
      </c>
    </row>
    <row r="84" spans="1:26" ht="13.2" outlineLevel="3">
      <c r="A84" s="391">
        <v>2144</v>
      </c>
      <c r="B84" s="392" t="s">
        <v>550</v>
      </c>
      <c r="C84" s="393">
        <f>(0.5+0.13)/2</f>
        <v>0.315</v>
      </c>
      <c r="D84" s="394">
        <v>5000</v>
      </c>
      <c r="E84" s="395">
        <f t="shared" si="11"/>
        <v>6.3E-5</v>
      </c>
      <c r="F84" s="393">
        <v>1.07E-3</v>
      </c>
      <c r="G84" s="394">
        <v>100</v>
      </c>
      <c r="H84" s="395">
        <f>F84/G84</f>
        <v>1.0699999999999999E-5</v>
      </c>
      <c r="I84" s="393">
        <v>0.05</v>
      </c>
      <c r="J84" s="394" t="s">
        <v>19</v>
      </c>
      <c r="K84" s="395" t="s">
        <v>22</v>
      </c>
    </row>
    <row r="85" spans="1:26" ht="13.2" outlineLevel="3">
      <c r="A85" s="391">
        <v>2145</v>
      </c>
      <c r="B85" s="392" t="s">
        <v>551</v>
      </c>
      <c r="C85" s="393">
        <f>(0.42+0.46)/2</f>
        <v>0.44</v>
      </c>
      <c r="D85" s="394">
        <v>1000</v>
      </c>
      <c r="E85" s="395">
        <f t="shared" si="11"/>
        <v>4.4000000000000002E-4</v>
      </c>
      <c r="F85" s="393"/>
      <c r="G85" s="394"/>
      <c r="H85" s="395">
        <f>E85</f>
        <v>4.4000000000000002E-4</v>
      </c>
      <c r="I85" s="393">
        <v>0.05</v>
      </c>
      <c r="J85" s="394" t="s">
        <v>19</v>
      </c>
      <c r="K85" s="395" t="s">
        <v>22</v>
      </c>
    </row>
    <row r="86" spans="1:26" ht="13.2" outlineLevel="3">
      <c r="A86" s="391">
        <v>2146</v>
      </c>
      <c r="B86" s="392" t="s">
        <v>342</v>
      </c>
      <c r="C86" s="393">
        <v>3.6</v>
      </c>
      <c r="D86" s="394">
        <v>1000</v>
      </c>
      <c r="E86" s="395">
        <f t="shared" si="11"/>
        <v>3.5999999999999999E-3</v>
      </c>
      <c r="F86" s="393"/>
      <c r="G86" s="394"/>
      <c r="H86" s="395">
        <f>E86</f>
        <v>3.5999999999999999E-3</v>
      </c>
      <c r="I86" s="393">
        <v>0.5</v>
      </c>
      <c r="J86" s="394" t="s">
        <v>32</v>
      </c>
      <c r="K86" s="395" t="s">
        <v>22</v>
      </c>
    </row>
    <row r="87" spans="1:26" ht="13.2" outlineLevel="3">
      <c r="A87" s="391">
        <v>2147</v>
      </c>
      <c r="B87" s="392" t="s">
        <v>552</v>
      </c>
      <c r="C87" s="393">
        <f>(0.295+0.41)/2</f>
        <v>0.35249999999999998</v>
      </c>
      <c r="D87" s="394">
        <v>10000</v>
      </c>
      <c r="E87" s="412">
        <f t="shared" si="11"/>
        <v>3.5249999999999996E-5</v>
      </c>
      <c r="F87" s="393">
        <v>1.07E-3</v>
      </c>
      <c r="G87" s="394">
        <v>100</v>
      </c>
      <c r="H87" s="395">
        <f>F87/G87</f>
        <v>1.0699999999999999E-5</v>
      </c>
      <c r="I87" s="393">
        <v>0.05</v>
      </c>
      <c r="J87" s="394" t="s">
        <v>19</v>
      </c>
      <c r="K87" s="395" t="s">
        <v>22</v>
      </c>
    </row>
    <row r="88" spans="1:26" ht="13.2" outlineLevel="3">
      <c r="A88" s="391">
        <v>2148</v>
      </c>
      <c r="B88" s="392" t="s">
        <v>553</v>
      </c>
      <c r="C88" s="393">
        <v>0.01</v>
      </c>
      <c r="D88" s="394">
        <v>1000</v>
      </c>
      <c r="E88" s="395">
        <f t="shared" si="11"/>
        <v>1.0000000000000001E-5</v>
      </c>
      <c r="F88" s="393"/>
      <c r="G88" s="394"/>
      <c r="H88" s="395">
        <f>E88</f>
        <v>1.0000000000000001E-5</v>
      </c>
      <c r="I88" s="393">
        <v>0.05</v>
      </c>
      <c r="J88" s="394" t="s">
        <v>19</v>
      </c>
      <c r="K88" s="395" t="s">
        <v>22</v>
      </c>
    </row>
    <row r="89" spans="1:26" ht="13.2" outlineLevel="3">
      <c r="A89" s="391">
        <v>2149</v>
      </c>
      <c r="B89" s="392" t="s">
        <v>554</v>
      </c>
      <c r="C89" s="393">
        <v>1</v>
      </c>
      <c r="D89" s="394">
        <v>10000</v>
      </c>
      <c r="E89" s="395">
        <f t="shared" si="11"/>
        <v>1E-4</v>
      </c>
      <c r="F89" s="393"/>
      <c r="G89" s="394"/>
      <c r="H89" s="395">
        <f>E89</f>
        <v>1E-4</v>
      </c>
      <c r="I89" s="393">
        <v>0.5</v>
      </c>
      <c r="J89" s="394" t="s">
        <v>32</v>
      </c>
      <c r="K89" s="395" t="s">
        <v>22</v>
      </c>
    </row>
    <row r="90" spans="1:26" ht="13.2" outlineLevel="3">
      <c r="A90" s="391">
        <v>2150</v>
      </c>
      <c r="B90" s="392" t="s">
        <v>341</v>
      </c>
      <c r="C90" s="413">
        <v>100</v>
      </c>
      <c r="D90" s="414">
        <v>1000</v>
      </c>
      <c r="E90" s="415">
        <f t="shared" si="11"/>
        <v>0.1</v>
      </c>
      <c r="F90" s="393">
        <v>100</v>
      </c>
      <c r="G90" s="394">
        <v>50</v>
      </c>
      <c r="H90" s="415">
        <f>F90/G90</f>
        <v>2</v>
      </c>
      <c r="I90" s="416">
        <v>0.5</v>
      </c>
      <c r="J90" s="417" t="s">
        <v>19</v>
      </c>
      <c r="K90" s="418" t="s">
        <v>22</v>
      </c>
    </row>
    <row r="91" spans="1:26" ht="13.2" outlineLevel="3">
      <c r="A91" s="391">
        <v>2151</v>
      </c>
      <c r="B91" s="392" t="s">
        <v>340</v>
      </c>
      <c r="C91" s="413">
        <v>100</v>
      </c>
      <c r="D91" s="414">
        <v>1000</v>
      </c>
      <c r="E91" s="415">
        <f t="shared" si="11"/>
        <v>0.1</v>
      </c>
      <c r="F91" s="393"/>
      <c r="G91" s="394"/>
      <c r="H91" s="415">
        <v>0.1</v>
      </c>
      <c r="I91" s="416">
        <v>0.5</v>
      </c>
      <c r="J91" s="417" t="s">
        <v>32</v>
      </c>
      <c r="K91" s="418" t="s">
        <v>22</v>
      </c>
    </row>
    <row r="92" spans="1:26" ht="13.2" outlineLevel="3">
      <c r="A92" s="391">
        <v>2152</v>
      </c>
      <c r="B92" s="392" t="s">
        <v>339</v>
      </c>
      <c r="C92" s="393">
        <v>39</v>
      </c>
      <c r="D92" s="394">
        <v>1000</v>
      </c>
      <c r="E92" s="395">
        <f t="shared" si="11"/>
        <v>3.9E-2</v>
      </c>
      <c r="F92" s="393">
        <v>3.2</v>
      </c>
      <c r="G92" s="394">
        <v>50</v>
      </c>
      <c r="H92" s="395">
        <f>+F92/G92</f>
        <v>6.4000000000000001E-2</v>
      </c>
      <c r="I92" s="393">
        <v>0.05</v>
      </c>
      <c r="J92" s="394" t="s">
        <v>19</v>
      </c>
      <c r="K92" s="395" t="s">
        <v>25</v>
      </c>
    </row>
    <row r="93" spans="1:26" ht="13.2" outlineLevel="3">
      <c r="A93" s="391">
        <v>2153</v>
      </c>
      <c r="B93" s="392" t="s">
        <v>338</v>
      </c>
      <c r="C93" s="393">
        <v>100</v>
      </c>
      <c r="D93" s="394">
        <v>1000</v>
      </c>
      <c r="E93" s="395">
        <f t="shared" si="11"/>
        <v>0.1</v>
      </c>
      <c r="F93" s="393">
        <v>100</v>
      </c>
      <c r="G93" s="394">
        <v>50</v>
      </c>
      <c r="H93" s="395">
        <f>+F93/G93</f>
        <v>2</v>
      </c>
      <c r="I93" s="393">
        <v>0.05</v>
      </c>
      <c r="J93" s="394" t="s">
        <v>19</v>
      </c>
      <c r="K93" s="395" t="s">
        <v>22</v>
      </c>
    </row>
    <row r="94" spans="1:26" ht="13.8" outlineLevel="3" thickBot="1">
      <c r="A94" s="391">
        <v>2154</v>
      </c>
      <c r="B94" s="397" t="s">
        <v>555</v>
      </c>
      <c r="C94" s="398">
        <v>12.1</v>
      </c>
      <c r="D94" s="399">
        <v>1000</v>
      </c>
      <c r="E94" s="400">
        <f t="shared" si="11"/>
        <v>1.21E-2</v>
      </c>
      <c r="F94" s="398">
        <v>0.254</v>
      </c>
      <c r="G94" s="399">
        <v>10</v>
      </c>
      <c r="H94" s="400">
        <f>F94/G94</f>
        <v>2.5399999999999999E-2</v>
      </c>
      <c r="I94" s="398">
        <v>0.05</v>
      </c>
      <c r="J94" s="399" t="s">
        <v>19</v>
      </c>
      <c r="K94" s="400" t="s">
        <v>25</v>
      </c>
    </row>
    <row r="95" spans="1:26" ht="13.8" outlineLevel="3" thickBot="1">
      <c r="A95" s="401"/>
      <c r="B95" s="402"/>
      <c r="C95" s="404"/>
      <c r="D95" s="404"/>
      <c r="E95" s="404"/>
      <c r="F95" s="404"/>
      <c r="G95" s="404"/>
      <c r="H95" s="404"/>
      <c r="I95" s="404"/>
      <c r="J95" s="404"/>
      <c r="K95" s="404"/>
    </row>
    <row r="96" spans="1:26" s="390" customFormat="1" ht="16.2" thickBot="1">
      <c r="A96" s="401"/>
      <c r="B96" s="405" t="s">
        <v>77</v>
      </c>
      <c r="C96" s="407"/>
      <c r="D96" s="407"/>
      <c r="E96" s="407"/>
      <c r="F96" s="407"/>
      <c r="G96" s="407"/>
      <c r="H96" s="407"/>
      <c r="I96" s="407"/>
      <c r="J96" s="407"/>
      <c r="K96" s="419"/>
      <c r="L96" s="365"/>
      <c r="M96" s="365"/>
      <c r="N96" s="365"/>
      <c r="O96" s="365"/>
      <c r="P96" s="365"/>
      <c r="Q96" s="365"/>
      <c r="R96" s="365"/>
      <c r="S96" s="365"/>
      <c r="T96" s="365"/>
      <c r="U96" s="365"/>
      <c r="V96" s="365"/>
      <c r="W96" s="365"/>
      <c r="X96" s="365"/>
      <c r="Y96" s="365"/>
      <c r="Z96" s="365"/>
    </row>
    <row r="97" spans="1:26" s="390" customFormat="1" ht="13.2">
      <c r="A97" s="385">
        <v>2201</v>
      </c>
      <c r="B97" s="420" t="s">
        <v>337</v>
      </c>
      <c r="C97" s="409">
        <v>1.7</v>
      </c>
      <c r="D97" s="410">
        <v>1000</v>
      </c>
      <c r="E97" s="411">
        <f t="shared" ref="E97:E103" si="12">C97/D97</f>
        <v>1.6999999999999999E-3</v>
      </c>
      <c r="F97" s="409">
        <v>0.13500000000000001</v>
      </c>
      <c r="G97" s="410">
        <v>10</v>
      </c>
      <c r="H97" s="411">
        <f>F97/G97</f>
        <v>1.3500000000000002E-2</v>
      </c>
      <c r="I97" s="409">
        <v>0.05</v>
      </c>
      <c r="J97" s="410" t="s">
        <v>19</v>
      </c>
      <c r="K97" s="411" t="s">
        <v>25</v>
      </c>
      <c r="L97" s="365"/>
      <c r="M97" s="365"/>
      <c r="N97" s="365"/>
      <c r="O97" s="365"/>
      <c r="P97" s="365"/>
      <c r="Q97" s="365"/>
      <c r="R97" s="365"/>
      <c r="S97" s="365"/>
      <c r="T97" s="365"/>
      <c r="U97" s="365"/>
      <c r="V97" s="365"/>
      <c r="W97" s="365"/>
      <c r="X97" s="365"/>
      <c r="Y97" s="365"/>
      <c r="Z97" s="365"/>
    </row>
    <row r="98" spans="1:26" ht="13.2" outlineLevel="3">
      <c r="A98" s="391">
        <v>2202</v>
      </c>
      <c r="B98" s="392" t="s">
        <v>336</v>
      </c>
      <c r="C98" s="393">
        <v>0.92500000000000004</v>
      </c>
      <c r="D98" s="394">
        <v>1000</v>
      </c>
      <c r="E98" s="395">
        <f t="shared" si="12"/>
        <v>9.2500000000000004E-4</v>
      </c>
      <c r="F98" s="393">
        <v>0.13500000000000001</v>
      </c>
      <c r="G98" s="394">
        <v>10</v>
      </c>
      <c r="H98" s="395">
        <f>F98/G98</f>
        <v>1.3500000000000002E-2</v>
      </c>
      <c r="I98" s="393">
        <v>0.05</v>
      </c>
      <c r="J98" s="394" t="s">
        <v>19</v>
      </c>
      <c r="K98" s="395" t="s">
        <v>25</v>
      </c>
    </row>
    <row r="99" spans="1:26" s="390" customFormat="1" ht="13.2" outlineLevel="3">
      <c r="A99" s="391">
        <v>2203</v>
      </c>
      <c r="B99" s="421" t="s">
        <v>335</v>
      </c>
      <c r="C99" s="393">
        <v>0.3</v>
      </c>
      <c r="D99" s="394">
        <v>1000</v>
      </c>
      <c r="E99" s="395">
        <f t="shared" si="12"/>
        <v>2.9999999999999997E-4</v>
      </c>
      <c r="F99" s="393"/>
      <c r="G99" s="394"/>
      <c r="H99" s="395">
        <f>E99</f>
        <v>2.9999999999999997E-4</v>
      </c>
      <c r="I99" s="393">
        <v>0.05</v>
      </c>
      <c r="J99" s="394" t="s">
        <v>19</v>
      </c>
      <c r="K99" s="395" t="s">
        <v>25</v>
      </c>
      <c r="L99" s="365"/>
      <c r="M99" s="365"/>
      <c r="N99" s="365"/>
      <c r="O99" s="365"/>
      <c r="P99" s="365"/>
      <c r="Q99" s="365"/>
      <c r="R99" s="365"/>
      <c r="S99" s="365"/>
      <c r="T99" s="365"/>
      <c r="U99" s="365"/>
      <c r="V99" s="365"/>
      <c r="W99" s="365"/>
      <c r="X99" s="365"/>
      <c r="Y99" s="365"/>
      <c r="Z99" s="365"/>
    </row>
    <row r="100" spans="1:26" ht="13.2" outlineLevel="3">
      <c r="A100" s="391">
        <v>2204</v>
      </c>
      <c r="B100" s="421" t="s">
        <v>334</v>
      </c>
      <c r="C100" s="393">
        <v>3.4</v>
      </c>
      <c r="D100" s="394">
        <v>1000</v>
      </c>
      <c r="E100" s="395">
        <f t="shared" si="12"/>
        <v>3.3999999999999998E-3</v>
      </c>
      <c r="F100" s="393"/>
      <c r="G100" s="394"/>
      <c r="H100" s="395">
        <f>E100</f>
        <v>3.3999999999999998E-3</v>
      </c>
      <c r="I100" s="393">
        <v>0.05</v>
      </c>
      <c r="J100" s="394" t="s">
        <v>19</v>
      </c>
      <c r="K100" s="395" t="s">
        <v>22</v>
      </c>
    </row>
    <row r="101" spans="1:26" s="390" customFormat="1" ht="13.2" outlineLevel="3">
      <c r="A101" s="391">
        <v>2205</v>
      </c>
      <c r="B101" s="421" t="s">
        <v>333</v>
      </c>
      <c r="C101" s="393">
        <v>0.68</v>
      </c>
      <c r="D101" s="394">
        <v>5000</v>
      </c>
      <c r="E101" s="395">
        <f t="shared" si="12"/>
        <v>1.36E-4</v>
      </c>
      <c r="F101" s="393">
        <v>0.3</v>
      </c>
      <c r="G101" s="394">
        <v>10</v>
      </c>
      <c r="H101" s="395">
        <f>F101/G101</f>
        <v>0.03</v>
      </c>
      <c r="I101" s="393">
        <v>0.05</v>
      </c>
      <c r="J101" s="394" t="s">
        <v>19</v>
      </c>
      <c r="K101" s="395" t="s">
        <v>22</v>
      </c>
    </row>
    <row r="102" spans="1:26" ht="13.2" outlineLevel="3">
      <c r="A102" s="391">
        <v>2206</v>
      </c>
      <c r="B102" s="421" t="s">
        <v>332</v>
      </c>
      <c r="C102" s="393">
        <v>0.13400000000000001</v>
      </c>
      <c r="D102" s="394">
        <v>1000</v>
      </c>
      <c r="E102" s="395">
        <f t="shared" si="12"/>
        <v>1.34E-4</v>
      </c>
      <c r="F102" s="393">
        <v>6.7000000000000004E-2</v>
      </c>
      <c r="G102" s="394">
        <v>10</v>
      </c>
      <c r="H102" s="395">
        <f>F102/G102</f>
        <v>6.7000000000000002E-3</v>
      </c>
      <c r="I102" s="393">
        <v>0.05</v>
      </c>
      <c r="J102" s="394" t="s">
        <v>19</v>
      </c>
      <c r="K102" s="395" t="s">
        <v>22</v>
      </c>
    </row>
    <row r="103" spans="1:26" s="390" customFormat="1" ht="13.8" outlineLevel="4" thickBot="1">
      <c r="A103" s="396">
        <v>2207</v>
      </c>
      <c r="B103" s="422" t="s">
        <v>331</v>
      </c>
      <c r="C103" s="398">
        <f>(5.3+1.6)/2</f>
        <v>3.45</v>
      </c>
      <c r="D103" s="399">
        <v>1000</v>
      </c>
      <c r="E103" s="400">
        <f t="shared" si="12"/>
        <v>3.4500000000000004E-3</v>
      </c>
      <c r="F103" s="398"/>
      <c r="G103" s="399"/>
      <c r="H103" s="400">
        <f>E103</f>
        <v>3.4500000000000004E-3</v>
      </c>
      <c r="I103" s="398">
        <v>0.05</v>
      </c>
      <c r="J103" s="399" t="s">
        <v>19</v>
      </c>
      <c r="K103" s="400" t="s">
        <v>25</v>
      </c>
      <c r="L103" s="365"/>
      <c r="M103" s="365"/>
      <c r="N103" s="365"/>
      <c r="O103" s="365"/>
      <c r="P103" s="365"/>
      <c r="Q103" s="365"/>
      <c r="R103" s="365"/>
      <c r="S103" s="365"/>
      <c r="T103" s="365"/>
      <c r="U103" s="365"/>
      <c r="V103" s="365"/>
      <c r="W103" s="365"/>
      <c r="X103" s="365"/>
      <c r="Y103" s="365"/>
      <c r="Z103" s="365"/>
    </row>
    <row r="104" spans="1:26" s="390" customFormat="1" ht="13.8" outlineLevel="4" thickBot="1">
      <c r="A104" s="401"/>
      <c r="B104" s="402"/>
      <c r="C104" s="404"/>
      <c r="D104" s="404"/>
      <c r="E104" s="404"/>
      <c r="F104" s="404"/>
      <c r="G104" s="404"/>
      <c r="H104" s="404"/>
      <c r="I104" s="404"/>
      <c r="J104" s="404"/>
      <c r="K104" s="404"/>
      <c r="L104" s="365"/>
      <c r="M104" s="365"/>
      <c r="N104" s="365"/>
      <c r="O104" s="365"/>
      <c r="P104" s="365"/>
      <c r="Q104" s="365"/>
      <c r="R104" s="365"/>
      <c r="S104" s="365"/>
      <c r="T104" s="365"/>
      <c r="U104" s="365"/>
      <c r="V104" s="365"/>
      <c r="W104" s="365"/>
      <c r="X104" s="365"/>
      <c r="Y104" s="365"/>
      <c r="Z104" s="365"/>
    </row>
    <row r="105" spans="1:26" s="390" customFormat="1" ht="16.2" outlineLevel="4" thickBot="1">
      <c r="A105" s="401"/>
      <c r="B105" s="405" t="s">
        <v>81</v>
      </c>
      <c r="C105" s="407"/>
      <c r="D105" s="407"/>
      <c r="E105" s="407"/>
      <c r="F105" s="407"/>
      <c r="G105" s="407"/>
      <c r="H105" s="407"/>
      <c r="I105" s="407"/>
      <c r="J105" s="407"/>
      <c r="K105" s="419"/>
      <c r="L105" s="365"/>
      <c r="M105" s="365"/>
      <c r="N105" s="365"/>
      <c r="O105" s="365"/>
      <c r="P105" s="365"/>
      <c r="Q105" s="365"/>
      <c r="R105" s="365"/>
      <c r="S105" s="365"/>
      <c r="T105" s="365"/>
      <c r="U105" s="365"/>
      <c r="V105" s="365"/>
      <c r="W105" s="365"/>
      <c r="X105" s="365"/>
      <c r="Y105" s="365"/>
      <c r="Z105" s="365"/>
    </row>
    <row r="106" spans="1:26" s="390" customFormat="1" ht="13.2" outlineLevel="4">
      <c r="A106" s="385">
        <v>2301</v>
      </c>
      <c r="B106" s="423" t="s">
        <v>330</v>
      </c>
      <c r="C106" s="409">
        <v>0.08</v>
      </c>
      <c r="D106" s="410">
        <v>1000</v>
      </c>
      <c r="E106" s="411">
        <f>C106/D106</f>
        <v>8.0000000000000007E-5</v>
      </c>
      <c r="F106" s="409">
        <v>6.7999999999999996E-3</v>
      </c>
      <c r="G106" s="410">
        <v>10</v>
      </c>
      <c r="H106" s="411">
        <f t="shared" ref="H106:H109" si="13">F106/G106</f>
        <v>6.7999999999999994E-4</v>
      </c>
      <c r="I106" s="424">
        <v>0.05</v>
      </c>
      <c r="J106" s="410" t="s">
        <v>19</v>
      </c>
      <c r="K106" s="411" t="s">
        <v>22</v>
      </c>
      <c r="L106" s="365"/>
      <c r="M106" s="365"/>
      <c r="N106" s="365"/>
      <c r="O106" s="365"/>
      <c r="P106" s="365"/>
      <c r="Q106" s="365"/>
      <c r="R106" s="365"/>
      <c r="S106" s="365"/>
      <c r="T106" s="365"/>
      <c r="U106" s="365"/>
      <c r="V106" s="365"/>
      <c r="W106" s="365"/>
      <c r="X106" s="365"/>
      <c r="Y106" s="365"/>
      <c r="Z106" s="365"/>
    </row>
    <row r="107" spans="1:26" ht="13.2" outlineLevel="3">
      <c r="A107" s="391">
        <v>2302</v>
      </c>
      <c r="B107" s="425" t="s">
        <v>329</v>
      </c>
      <c r="C107" s="393">
        <v>0.05</v>
      </c>
      <c r="D107" s="394">
        <v>1000</v>
      </c>
      <c r="E107" s="395">
        <f>C107/D107</f>
        <v>5.0000000000000002E-5</v>
      </c>
      <c r="F107" s="393">
        <v>2.5000000000000001E-2</v>
      </c>
      <c r="G107" s="394">
        <v>10</v>
      </c>
      <c r="H107" s="395">
        <f t="shared" si="13"/>
        <v>2.5000000000000001E-3</v>
      </c>
      <c r="I107" s="426">
        <v>0.05</v>
      </c>
      <c r="J107" s="394" t="s">
        <v>19</v>
      </c>
      <c r="K107" s="395" t="s">
        <v>22</v>
      </c>
    </row>
    <row r="108" spans="1:26" ht="13.2" outlineLevel="3">
      <c r="A108" s="391">
        <v>2303</v>
      </c>
      <c r="B108" s="425" t="s">
        <v>328</v>
      </c>
      <c r="C108" s="393">
        <v>1.91</v>
      </c>
      <c r="D108" s="394">
        <v>1000</v>
      </c>
      <c r="E108" s="395">
        <f>C108/D108</f>
        <v>1.91E-3</v>
      </c>
      <c r="F108" s="393">
        <v>1</v>
      </c>
      <c r="G108" s="394">
        <v>10</v>
      </c>
      <c r="H108" s="395">
        <f t="shared" si="13"/>
        <v>0.1</v>
      </c>
      <c r="I108" s="426">
        <v>0.05</v>
      </c>
      <c r="J108" s="394" t="s">
        <v>19</v>
      </c>
      <c r="K108" s="395" t="s">
        <v>25</v>
      </c>
    </row>
    <row r="109" spans="1:26" s="390" customFormat="1" ht="13.8" outlineLevel="3" thickBot="1">
      <c r="A109" s="396">
        <v>2304</v>
      </c>
      <c r="B109" s="427" t="s">
        <v>327</v>
      </c>
      <c r="C109" s="398"/>
      <c r="D109" s="399"/>
      <c r="E109" s="400"/>
      <c r="F109" s="398">
        <v>0.69</v>
      </c>
      <c r="G109" s="399">
        <v>50</v>
      </c>
      <c r="H109" s="400">
        <f t="shared" si="13"/>
        <v>1.38E-2</v>
      </c>
      <c r="I109" s="428">
        <v>0.05</v>
      </c>
      <c r="J109" s="399" t="s">
        <v>19</v>
      </c>
      <c r="K109" s="400" t="s">
        <v>22</v>
      </c>
      <c r="L109" s="365"/>
      <c r="M109" s="365"/>
      <c r="N109" s="365"/>
      <c r="O109" s="365"/>
      <c r="P109" s="365"/>
      <c r="Q109" s="365"/>
      <c r="R109" s="365"/>
      <c r="S109" s="365"/>
      <c r="T109" s="365"/>
      <c r="U109" s="365"/>
      <c r="V109" s="365"/>
      <c r="W109" s="365"/>
      <c r="X109" s="365"/>
      <c r="Y109" s="365"/>
      <c r="Z109" s="365"/>
    </row>
    <row r="110" spans="1:26" s="390" customFormat="1" ht="12.75" customHeight="1" outlineLevel="3" thickBot="1">
      <c r="A110" s="401"/>
      <c r="B110" s="402"/>
      <c r="C110" s="429"/>
      <c r="D110" s="430"/>
      <c r="E110" s="431"/>
      <c r="F110" s="404"/>
      <c r="G110" s="404"/>
      <c r="H110" s="431"/>
      <c r="I110" s="430"/>
      <c r="J110" s="429"/>
      <c r="K110" s="429"/>
      <c r="L110" s="365"/>
      <c r="M110" s="365"/>
      <c r="N110" s="365"/>
      <c r="O110" s="365"/>
      <c r="P110" s="365"/>
      <c r="Q110" s="365"/>
      <c r="R110" s="365"/>
      <c r="S110" s="365"/>
      <c r="T110" s="365"/>
      <c r="U110" s="365"/>
      <c r="V110" s="365"/>
      <c r="W110" s="365"/>
      <c r="X110" s="365"/>
      <c r="Y110" s="365"/>
      <c r="Z110" s="365"/>
    </row>
    <row r="111" spans="1:26" ht="12.75" customHeight="1" outlineLevel="3" thickBot="1">
      <c r="A111" s="401"/>
      <c r="B111" s="405" t="s">
        <v>84</v>
      </c>
      <c r="C111" s="407"/>
      <c r="D111" s="407"/>
      <c r="E111" s="407"/>
      <c r="F111" s="407"/>
      <c r="G111" s="407"/>
      <c r="H111" s="407"/>
      <c r="I111" s="407"/>
      <c r="J111" s="407"/>
      <c r="K111" s="419"/>
    </row>
    <row r="112" spans="1:26" ht="13.2" outlineLevel="4">
      <c r="A112" s="385">
        <v>2401</v>
      </c>
      <c r="B112" s="423" t="s">
        <v>326</v>
      </c>
      <c r="C112" s="409">
        <v>0.11</v>
      </c>
      <c r="D112" s="410">
        <v>1000</v>
      </c>
      <c r="E112" s="411">
        <f>C112/D112</f>
        <v>1.1E-4</v>
      </c>
      <c r="F112" s="409">
        <v>0.04</v>
      </c>
      <c r="G112" s="410">
        <v>10</v>
      </c>
      <c r="H112" s="411">
        <v>4.0000000000000001E-3</v>
      </c>
      <c r="I112" s="409">
        <v>0.5</v>
      </c>
      <c r="J112" s="410" t="s">
        <v>32</v>
      </c>
      <c r="K112" s="411" t="s">
        <v>20</v>
      </c>
    </row>
    <row r="113" spans="1:26" s="390" customFormat="1" ht="13.2" outlineLevel="3">
      <c r="A113" s="391">
        <v>2402</v>
      </c>
      <c r="B113" s="425" t="s">
        <v>86</v>
      </c>
      <c r="C113" s="393">
        <v>295</v>
      </c>
      <c r="D113" s="394">
        <v>1000</v>
      </c>
      <c r="E113" s="395">
        <v>0.29499999999999998</v>
      </c>
      <c r="F113" s="393">
        <v>51</v>
      </c>
      <c r="G113" s="394">
        <v>50</v>
      </c>
      <c r="H113" s="395">
        <v>1.02</v>
      </c>
      <c r="I113" s="393">
        <v>0.05</v>
      </c>
      <c r="J113" s="394" t="s">
        <v>19</v>
      </c>
      <c r="K113" s="395" t="s">
        <v>25</v>
      </c>
      <c r="L113" s="365"/>
      <c r="M113" s="365"/>
      <c r="N113" s="365"/>
      <c r="O113" s="365"/>
      <c r="P113" s="365"/>
      <c r="Q113" s="365"/>
      <c r="R113" s="365"/>
      <c r="S113" s="365"/>
      <c r="T113" s="365"/>
      <c r="U113" s="365"/>
      <c r="V113" s="365"/>
      <c r="W113" s="365"/>
      <c r="X113" s="365"/>
      <c r="Y113" s="365"/>
      <c r="Z113" s="365"/>
    </row>
    <row r="114" spans="1:26" s="390" customFormat="1" ht="13.2">
      <c r="A114" s="391">
        <v>2403</v>
      </c>
      <c r="B114" s="425" t="s">
        <v>87</v>
      </c>
      <c r="C114" s="393">
        <v>0.4</v>
      </c>
      <c r="D114" s="394">
        <v>5000</v>
      </c>
      <c r="E114" s="395">
        <f t="shared" ref="E114:E124" si="14">C114/D114</f>
        <v>8.0000000000000007E-5</v>
      </c>
      <c r="F114" s="393"/>
      <c r="G114" s="394"/>
      <c r="H114" s="395">
        <f>E114</f>
        <v>8.0000000000000007E-5</v>
      </c>
      <c r="I114" s="393">
        <v>1</v>
      </c>
      <c r="J114" s="394" t="s">
        <v>88</v>
      </c>
      <c r="K114" s="395" t="s">
        <v>22</v>
      </c>
      <c r="L114" s="365"/>
      <c r="M114" s="365"/>
      <c r="N114" s="365"/>
      <c r="O114" s="365"/>
      <c r="P114" s="365"/>
      <c r="Q114" s="365"/>
      <c r="R114" s="365"/>
      <c r="S114" s="365"/>
      <c r="T114" s="365"/>
      <c r="U114" s="365"/>
      <c r="V114" s="365"/>
      <c r="W114" s="365"/>
      <c r="X114" s="365"/>
      <c r="Y114" s="365"/>
      <c r="Z114" s="365"/>
    </row>
    <row r="115" spans="1:26" s="390" customFormat="1" ht="13.2">
      <c r="A115" s="391">
        <v>2404</v>
      </c>
      <c r="B115" s="425" t="s">
        <v>89</v>
      </c>
      <c r="C115" s="393">
        <v>0.78</v>
      </c>
      <c r="D115" s="394">
        <v>1000</v>
      </c>
      <c r="E115" s="395">
        <f t="shared" si="14"/>
        <v>7.7999999999999999E-4</v>
      </c>
      <c r="F115" s="393">
        <v>0.2</v>
      </c>
      <c r="G115" s="394">
        <v>100</v>
      </c>
      <c r="H115" s="395">
        <f>F115/G115</f>
        <v>2E-3</v>
      </c>
      <c r="I115" s="393">
        <v>0.5</v>
      </c>
      <c r="J115" s="394" t="s">
        <v>32</v>
      </c>
      <c r="K115" s="395" t="s">
        <v>22</v>
      </c>
      <c r="L115" s="365"/>
      <c r="M115" s="365"/>
      <c r="N115" s="365"/>
      <c r="O115" s="365"/>
      <c r="P115" s="365"/>
      <c r="Q115" s="365"/>
      <c r="R115" s="365"/>
      <c r="S115" s="365"/>
      <c r="T115" s="365"/>
      <c r="U115" s="365"/>
      <c r="V115" s="365"/>
      <c r="W115" s="365"/>
      <c r="X115" s="365"/>
      <c r="Y115" s="365"/>
      <c r="Z115" s="365"/>
    </row>
    <row r="116" spans="1:26" s="390" customFormat="1" ht="13.2">
      <c r="A116" s="391">
        <v>2405</v>
      </c>
      <c r="B116" s="425" t="s">
        <v>90</v>
      </c>
      <c r="C116" s="393">
        <v>4.8099999999999996</v>
      </c>
      <c r="D116" s="394">
        <v>1000</v>
      </c>
      <c r="E116" s="395">
        <v>4.7999999999999996E-3</v>
      </c>
      <c r="F116" s="393"/>
      <c r="G116" s="394"/>
      <c r="H116" s="395">
        <v>4.7999999999999996E-3</v>
      </c>
      <c r="I116" s="393">
        <v>0.05</v>
      </c>
      <c r="J116" s="394" t="s">
        <v>19</v>
      </c>
      <c r="K116" s="395" t="s">
        <v>22</v>
      </c>
      <c r="L116" s="365"/>
      <c r="M116" s="365"/>
      <c r="N116" s="365"/>
      <c r="O116" s="365"/>
      <c r="P116" s="365"/>
      <c r="Q116" s="365"/>
      <c r="R116" s="365"/>
      <c r="S116" s="365"/>
      <c r="T116" s="365"/>
      <c r="U116" s="365"/>
      <c r="V116" s="365"/>
      <c r="W116" s="365"/>
      <c r="X116" s="365"/>
      <c r="Y116" s="365"/>
      <c r="Z116" s="365"/>
    </row>
    <row r="117" spans="1:26" s="390" customFormat="1" ht="13.2">
      <c r="A117" s="391">
        <v>2406</v>
      </c>
      <c r="B117" s="432" t="s">
        <v>91</v>
      </c>
      <c r="C117" s="393">
        <v>35</v>
      </c>
      <c r="D117" s="394">
        <v>5000</v>
      </c>
      <c r="E117" s="395">
        <f t="shared" si="14"/>
        <v>7.0000000000000001E-3</v>
      </c>
      <c r="F117" s="393"/>
      <c r="G117" s="394"/>
      <c r="H117" s="395">
        <f>E117</f>
        <v>7.0000000000000001E-3</v>
      </c>
      <c r="I117" s="393">
        <v>1</v>
      </c>
      <c r="J117" s="394" t="s">
        <v>88</v>
      </c>
      <c r="K117" s="395" t="s">
        <v>22</v>
      </c>
      <c r="L117" s="365"/>
      <c r="M117" s="365"/>
      <c r="N117" s="365"/>
      <c r="O117" s="365"/>
      <c r="P117" s="365"/>
      <c r="Q117" s="365"/>
      <c r="R117" s="365"/>
      <c r="S117" s="365"/>
      <c r="T117" s="365"/>
      <c r="U117" s="365"/>
      <c r="V117" s="365"/>
      <c r="W117" s="365"/>
      <c r="X117" s="365"/>
      <c r="Y117" s="365"/>
      <c r="Z117" s="365"/>
    </row>
    <row r="118" spans="1:26" s="390" customFormat="1" ht="13.2">
      <c r="A118" s="391">
        <v>2407</v>
      </c>
      <c r="B118" s="425" t="s">
        <v>92</v>
      </c>
      <c r="C118" s="393">
        <v>2</v>
      </c>
      <c r="D118" s="394">
        <v>1000</v>
      </c>
      <c r="E118" s="395">
        <f t="shared" si="14"/>
        <v>2E-3</v>
      </c>
      <c r="F118" s="393"/>
      <c r="G118" s="394"/>
      <c r="H118" s="395">
        <f>E118</f>
        <v>2E-3</v>
      </c>
      <c r="I118" s="393">
        <v>0.05</v>
      </c>
      <c r="J118" s="394" t="s">
        <v>19</v>
      </c>
      <c r="K118" s="395" t="s">
        <v>22</v>
      </c>
      <c r="L118" s="365"/>
      <c r="M118" s="365"/>
      <c r="N118" s="365"/>
      <c r="O118" s="365"/>
      <c r="P118" s="365"/>
      <c r="Q118" s="365"/>
      <c r="R118" s="365"/>
      <c r="S118" s="365"/>
      <c r="T118" s="365"/>
      <c r="U118" s="365"/>
      <c r="V118" s="365"/>
      <c r="W118" s="365"/>
      <c r="X118" s="365"/>
      <c r="Y118" s="365"/>
      <c r="Z118" s="365"/>
    </row>
    <row r="119" spans="1:26" s="390" customFormat="1" ht="13.2">
      <c r="A119" s="391">
        <v>2408</v>
      </c>
      <c r="B119" s="425" t="s">
        <v>93</v>
      </c>
      <c r="C119" s="393">
        <v>0.375</v>
      </c>
      <c r="D119" s="394">
        <v>1000</v>
      </c>
      <c r="E119" s="395">
        <v>3.7500000000000001E-4</v>
      </c>
      <c r="F119" s="393">
        <v>2.23E-2</v>
      </c>
      <c r="G119" s="394">
        <v>10</v>
      </c>
      <c r="H119" s="395">
        <v>2.2300000000000002E-3</v>
      </c>
      <c r="I119" s="393">
        <v>0.05</v>
      </c>
      <c r="J119" s="394" t="s">
        <v>19</v>
      </c>
      <c r="K119" s="395" t="s">
        <v>22</v>
      </c>
      <c r="L119" s="365"/>
      <c r="M119" s="365"/>
      <c r="N119" s="365"/>
      <c r="O119" s="365"/>
      <c r="P119" s="365"/>
      <c r="Q119" s="365"/>
      <c r="R119" s="365"/>
      <c r="S119" s="365"/>
      <c r="T119" s="365"/>
      <c r="U119" s="365"/>
      <c r="V119" s="365"/>
      <c r="W119" s="365"/>
      <c r="X119" s="365"/>
      <c r="Y119" s="365"/>
      <c r="Z119" s="365"/>
    </row>
    <row r="120" spans="1:26" s="390" customFormat="1" ht="13.2">
      <c r="A120" s="391">
        <v>2409</v>
      </c>
      <c r="B120" s="425" t="s">
        <v>94</v>
      </c>
      <c r="C120" s="393">
        <v>0.18</v>
      </c>
      <c r="D120" s="394">
        <v>1000</v>
      </c>
      <c r="E120" s="395">
        <f t="shared" si="14"/>
        <v>1.7999999999999998E-4</v>
      </c>
      <c r="F120" s="393">
        <v>2.4E-2</v>
      </c>
      <c r="G120" s="394">
        <v>100</v>
      </c>
      <c r="H120" s="395">
        <f>F120/G120</f>
        <v>2.4000000000000001E-4</v>
      </c>
      <c r="I120" s="393">
        <v>1</v>
      </c>
      <c r="J120" s="394" t="s">
        <v>88</v>
      </c>
      <c r="K120" s="395" t="s">
        <v>22</v>
      </c>
      <c r="L120" s="365"/>
      <c r="M120" s="365"/>
      <c r="N120" s="365"/>
      <c r="O120" s="365"/>
      <c r="P120" s="365"/>
      <c r="Q120" s="365"/>
      <c r="R120" s="365"/>
      <c r="S120" s="365"/>
      <c r="T120" s="365"/>
      <c r="U120" s="365"/>
      <c r="V120" s="365"/>
      <c r="W120" s="365"/>
      <c r="X120" s="365"/>
      <c r="Y120" s="365"/>
      <c r="Z120" s="365"/>
    </row>
    <row r="121" spans="1:26" s="390" customFormat="1" ht="13.2">
      <c r="A121" s="391">
        <v>2410</v>
      </c>
      <c r="B121" s="425" t="s">
        <v>325</v>
      </c>
      <c r="C121" s="393">
        <v>4.8000000000000001E-2</v>
      </c>
      <c r="D121" s="394">
        <v>1000</v>
      </c>
      <c r="E121" s="395">
        <f t="shared" si="14"/>
        <v>4.8000000000000001E-5</v>
      </c>
      <c r="F121" s="393">
        <v>1.1999999999999999E-3</v>
      </c>
      <c r="G121" s="394">
        <v>10</v>
      </c>
      <c r="H121" s="395">
        <f>F121/G121</f>
        <v>1.1999999999999999E-4</v>
      </c>
      <c r="I121" s="393">
        <v>0.5</v>
      </c>
      <c r="J121" s="394" t="s">
        <v>32</v>
      </c>
      <c r="K121" s="395" t="s">
        <v>22</v>
      </c>
      <c r="L121" s="365"/>
      <c r="M121" s="365"/>
      <c r="N121" s="365"/>
      <c r="O121" s="365"/>
      <c r="P121" s="365"/>
      <c r="Q121" s="365"/>
      <c r="R121" s="365"/>
      <c r="S121" s="365"/>
      <c r="T121" s="365"/>
      <c r="U121" s="365"/>
      <c r="V121" s="365"/>
      <c r="W121" s="365"/>
      <c r="X121" s="365"/>
      <c r="Y121" s="365"/>
      <c r="Z121" s="365"/>
    </row>
    <row r="122" spans="1:26" s="390" customFormat="1" ht="13.2">
      <c r="A122" s="391">
        <v>2411</v>
      </c>
      <c r="B122" s="425" t="s">
        <v>324</v>
      </c>
      <c r="C122" s="393">
        <v>0.16</v>
      </c>
      <c r="D122" s="394">
        <v>1000</v>
      </c>
      <c r="E122" s="395">
        <f t="shared" si="14"/>
        <v>1.6000000000000001E-4</v>
      </c>
      <c r="F122" s="393">
        <v>0.03</v>
      </c>
      <c r="G122" s="394">
        <v>10</v>
      </c>
      <c r="H122" s="395">
        <f>F122/G122</f>
        <v>3.0000000000000001E-3</v>
      </c>
      <c r="I122" s="393">
        <v>0.5</v>
      </c>
      <c r="J122" s="394" t="s">
        <v>32</v>
      </c>
      <c r="K122" s="395" t="s">
        <v>22</v>
      </c>
      <c r="L122" s="365"/>
      <c r="M122" s="365"/>
      <c r="N122" s="365"/>
      <c r="O122" s="365"/>
      <c r="P122" s="365"/>
      <c r="Q122" s="365"/>
      <c r="R122" s="365"/>
      <c r="S122" s="365"/>
      <c r="T122" s="365"/>
      <c r="U122" s="365"/>
      <c r="V122" s="365"/>
      <c r="W122" s="365"/>
      <c r="X122" s="365"/>
      <c r="Y122" s="365"/>
      <c r="Z122" s="365"/>
    </row>
    <row r="123" spans="1:26" ht="13.2">
      <c r="A123" s="391">
        <v>2412</v>
      </c>
      <c r="B123" s="425" t="s">
        <v>97</v>
      </c>
      <c r="C123" s="393">
        <v>0.15</v>
      </c>
      <c r="D123" s="394">
        <v>1000</v>
      </c>
      <c r="E123" s="395">
        <f t="shared" si="14"/>
        <v>1.4999999999999999E-4</v>
      </c>
      <c r="F123" s="393"/>
      <c r="G123" s="394"/>
      <c r="H123" s="395">
        <f>E123</f>
        <v>1.4999999999999999E-4</v>
      </c>
      <c r="I123" s="393">
        <v>0.05</v>
      </c>
      <c r="J123" s="394" t="s">
        <v>19</v>
      </c>
      <c r="K123" s="395" t="s">
        <v>22</v>
      </c>
    </row>
    <row r="124" spans="1:26" ht="13.2" outlineLevel="1">
      <c r="A124" s="391">
        <v>2413</v>
      </c>
      <c r="B124" s="425" t="s">
        <v>99</v>
      </c>
      <c r="C124" s="393">
        <v>15.4</v>
      </c>
      <c r="D124" s="394">
        <v>5000</v>
      </c>
      <c r="E124" s="395">
        <f t="shared" si="14"/>
        <v>3.0800000000000003E-3</v>
      </c>
      <c r="F124" s="393"/>
      <c r="G124" s="394"/>
      <c r="H124" s="395">
        <f>E124</f>
        <v>3.0800000000000003E-3</v>
      </c>
      <c r="I124" s="393">
        <v>0.05</v>
      </c>
      <c r="J124" s="394" t="s">
        <v>19</v>
      </c>
      <c r="K124" s="395" t="s">
        <v>20</v>
      </c>
    </row>
    <row r="125" spans="1:26" ht="13.2">
      <c r="A125" s="391">
        <v>2414</v>
      </c>
      <c r="B125" s="432" t="s">
        <v>100</v>
      </c>
      <c r="C125" s="393">
        <v>1.1000000000000001</v>
      </c>
      <c r="D125" s="394">
        <v>1000</v>
      </c>
      <c r="E125" s="395">
        <v>1.1000000000000001E-3</v>
      </c>
      <c r="F125" s="393">
        <v>8.9999999999999993E-3</v>
      </c>
      <c r="G125" s="394">
        <v>10</v>
      </c>
      <c r="H125" s="395">
        <v>8.9999999999999998E-4</v>
      </c>
      <c r="I125" s="393">
        <v>0.05</v>
      </c>
      <c r="J125" s="394" t="s">
        <v>19</v>
      </c>
      <c r="K125" s="395" t="s">
        <v>22</v>
      </c>
    </row>
    <row r="126" spans="1:26" s="390" customFormat="1" ht="13.2">
      <c r="A126" s="391">
        <v>2415</v>
      </c>
      <c r="B126" s="425" t="s">
        <v>101</v>
      </c>
      <c r="C126" s="393">
        <v>24.8</v>
      </c>
      <c r="D126" s="394">
        <v>1000</v>
      </c>
      <c r="E126" s="395">
        <v>2.4799999999999999E-2</v>
      </c>
      <c r="F126" s="393">
        <v>0.09</v>
      </c>
      <c r="G126" s="394">
        <v>50</v>
      </c>
      <c r="H126" s="395">
        <v>1.8E-3</v>
      </c>
      <c r="I126" s="393">
        <v>0.05</v>
      </c>
      <c r="J126" s="394" t="s">
        <v>19</v>
      </c>
      <c r="K126" s="395" t="s">
        <v>25</v>
      </c>
      <c r="L126" s="365"/>
      <c r="M126" s="365"/>
      <c r="N126" s="365"/>
      <c r="O126" s="365"/>
      <c r="P126" s="365"/>
      <c r="Q126" s="365"/>
      <c r="R126" s="365"/>
      <c r="S126" s="365"/>
      <c r="T126" s="365"/>
      <c r="U126" s="365"/>
      <c r="V126" s="365"/>
      <c r="W126" s="365"/>
      <c r="X126" s="365"/>
      <c r="Y126" s="365"/>
      <c r="Z126" s="365"/>
    </row>
    <row r="127" spans="1:26" s="433" customFormat="1" ht="13.2">
      <c r="A127" s="391">
        <v>2416</v>
      </c>
      <c r="B127" s="425" t="s">
        <v>102</v>
      </c>
      <c r="C127" s="393">
        <v>36.5</v>
      </c>
      <c r="D127" s="394">
        <v>5000</v>
      </c>
      <c r="E127" s="395">
        <f>C127/D127</f>
        <v>7.3000000000000001E-3</v>
      </c>
      <c r="F127" s="393"/>
      <c r="G127" s="394"/>
      <c r="H127" s="395">
        <f>E127</f>
        <v>7.3000000000000001E-3</v>
      </c>
      <c r="I127" s="393">
        <v>1</v>
      </c>
      <c r="J127" s="394" t="s">
        <v>22</v>
      </c>
      <c r="K127" s="395" t="s">
        <v>22</v>
      </c>
      <c r="L127" s="367"/>
      <c r="M127" s="367"/>
      <c r="N127" s="367"/>
      <c r="O127" s="367"/>
      <c r="P127" s="367"/>
      <c r="Q127" s="367"/>
      <c r="R127" s="367"/>
      <c r="S127" s="367"/>
      <c r="T127" s="367"/>
      <c r="U127" s="367"/>
      <c r="V127" s="367"/>
      <c r="W127" s="367"/>
      <c r="X127" s="367"/>
      <c r="Y127" s="367"/>
      <c r="Z127" s="367"/>
    </row>
    <row r="128" spans="1:26" s="390" customFormat="1" ht="13.2">
      <c r="A128" s="391">
        <v>2417</v>
      </c>
      <c r="B128" s="425" t="s">
        <v>556</v>
      </c>
      <c r="C128" s="393">
        <v>15.4</v>
      </c>
      <c r="D128" s="394">
        <v>1000</v>
      </c>
      <c r="E128" s="395">
        <v>1.54E-2</v>
      </c>
      <c r="F128" s="393">
        <v>3.6</v>
      </c>
      <c r="G128" s="394">
        <v>50</v>
      </c>
      <c r="H128" s="395">
        <v>7.1999999999999995E-2</v>
      </c>
      <c r="I128" s="393">
        <v>0.05</v>
      </c>
      <c r="J128" s="394" t="s">
        <v>104</v>
      </c>
      <c r="K128" s="395" t="s">
        <v>104</v>
      </c>
      <c r="L128" s="365"/>
      <c r="M128" s="365"/>
      <c r="N128" s="365"/>
      <c r="O128" s="365"/>
      <c r="P128" s="365"/>
      <c r="Q128" s="365"/>
      <c r="R128" s="365"/>
      <c r="S128" s="365"/>
      <c r="T128" s="365"/>
      <c r="U128" s="365"/>
      <c r="V128" s="365"/>
      <c r="W128" s="365"/>
      <c r="X128" s="365"/>
      <c r="Y128" s="365"/>
      <c r="Z128" s="365"/>
    </row>
    <row r="129" spans="1:26" ht="13.2">
      <c r="A129" s="391">
        <v>2418</v>
      </c>
      <c r="B129" s="425" t="s">
        <v>105</v>
      </c>
      <c r="C129" s="393">
        <v>1.4E-3</v>
      </c>
      <c r="D129" s="394">
        <v>1000</v>
      </c>
      <c r="E129" s="395">
        <f>C129/D129</f>
        <v>1.3999999999999999E-6</v>
      </c>
      <c r="F129" s="393">
        <v>6.8999999999999997E-4</v>
      </c>
      <c r="G129" s="394">
        <v>10</v>
      </c>
      <c r="H129" s="395">
        <f>F129/G129</f>
        <v>6.8999999999999997E-5</v>
      </c>
      <c r="I129" s="393">
        <v>0.5</v>
      </c>
      <c r="J129" s="394" t="s">
        <v>32</v>
      </c>
      <c r="K129" s="395" t="s">
        <v>22</v>
      </c>
    </row>
    <row r="130" spans="1:26" s="390" customFormat="1" ht="13.2">
      <c r="A130" s="391">
        <v>2419</v>
      </c>
      <c r="B130" s="425" t="s">
        <v>194</v>
      </c>
      <c r="C130" s="393">
        <v>291</v>
      </c>
      <c r="D130" s="394">
        <v>1000</v>
      </c>
      <c r="E130" s="395">
        <v>0.29099999999999998</v>
      </c>
      <c r="F130" s="393">
        <v>9.43</v>
      </c>
      <c r="G130" s="394">
        <v>10</v>
      </c>
      <c r="H130" s="395">
        <v>0.94299999999999995</v>
      </c>
      <c r="I130" s="393">
        <v>0.05</v>
      </c>
      <c r="J130" s="394" t="s">
        <v>19</v>
      </c>
      <c r="K130" s="395" t="s">
        <v>22</v>
      </c>
      <c r="L130" s="365"/>
      <c r="M130" s="365"/>
      <c r="N130" s="365"/>
      <c r="O130" s="365"/>
      <c r="P130" s="365"/>
      <c r="Q130" s="365"/>
      <c r="R130" s="365"/>
      <c r="S130" s="365"/>
      <c r="T130" s="365"/>
      <c r="U130" s="365"/>
      <c r="V130" s="365"/>
      <c r="W130" s="365"/>
      <c r="X130" s="365"/>
      <c r="Y130" s="365"/>
      <c r="Z130" s="365"/>
    </row>
    <row r="131" spans="1:26" s="390" customFormat="1" ht="13.2">
      <c r="A131" s="391">
        <v>2420</v>
      </c>
      <c r="B131" s="425" t="s">
        <v>322</v>
      </c>
      <c r="C131" s="413">
        <v>24.1</v>
      </c>
      <c r="D131" s="414">
        <v>1000</v>
      </c>
      <c r="E131" s="415">
        <f>C131/D131</f>
        <v>2.41E-2</v>
      </c>
      <c r="F131" s="393"/>
      <c r="G131" s="394"/>
      <c r="H131" s="415">
        <v>2.41E-2</v>
      </c>
      <c r="I131" s="416">
        <v>0.05</v>
      </c>
      <c r="J131" s="417" t="s">
        <v>19</v>
      </c>
      <c r="K131" s="395" t="s">
        <v>22</v>
      </c>
      <c r="L131" s="365"/>
      <c r="M131" s="365"/>
      <c r="N131" s="365"/>
      <c r="O131" s="365"/>
      <c r="P131" s="365"/>
      <c r="Q131" s="365"/>
      <c r="R131" s="365"/>
      <c r="S131" s="365"/>
      <c r="T131" s="365"/>
      <c r="U131" s="365"/>
      <c r="V131" s="365"/>
      <c r="W131" s="365"/>
      <c r="X131" s="365"/>
      <c r="Y131" s="365"/>
      <c r="Z131" s="365"/>
    </row>
    <row r="132" spans="1:26" ht="13.2">
      <c r="A132" s="391">
        <v>2421</v>
      </c>
      <c r="B132" s="425" t="s">
        <v>321</v>
      </c>
      <c r="C132" s="393">
        <v>2.7E-2</v>
      </c>
      <c r="D132" s="394">
        <v>1000</v>
      </c>
      <c r="E132" s="395">
        <f>C132/D132</f>
        <v>2.6999999999999999E-5</v>
      </c>
      <c r="F132" s="393">
        <v>8.5000000000000006E-3</v>
      </c>
      <c r="G132" s="394">
        <v>20</v>
      </c>
      <c r="H132" s="395">
        <f>F132/G132</f>
        <v>4.2500000000000003E-4</v>
      </c>
      <c r="I132" s="393">
        <v>0.05</v>
      </c>
      <c r="J132" s="394" t="s">
        <v>19</v>
      </c>
      <c r="K132" s="395" t="s">
        <v>22</v>
      </c>
    </row>
    <row r="133" spans="1:26" ht="13.8" thickBot="1">
      <c r="A133" s="391">
        <v>2422</v>
      </c>
      <c r="B133" s="427" t="s">
        <v>320</v>
      </c>
      <c r="C133" s="398">
        <v>100</v>
      </c>
      <c r="D133" s="399">
        <v>1000</v>
      </c>
      <c r="E133" s="400">
        <f>C133/D133</f>
        <v>0.1</v>
      </c>
      <c r="F133" s="398"/>
      <c r="G133" s="399"/>
      <c r="H133" s="400">
        <v>0.1</v>
      </c>
      <c r="I133" s="398">
        <v>0.05</v>
      </c>
      <c r="J133" s="399" t="s">
        <v>19</v>
      </c>
      <c r="K133" s="400" t="s">
        <v>22</v>
      </c>
    </row>
    <row r="134" spans="1:26" ht="13.8" thickBot="1">
      <c r="A134" s="401"/>
      <c r="B134" s="402"/>
      <c r="C134" s="429"/>
      <c r="D134" s="430"/>
      <c r="E134" s="431"/>
      <c r="F134" s="404"/>
      <c r="G134" s="404"/>
      <c r="H134" s="431"/>
      <c r="I134" s="430"/>
      <c r="J134" s="429"/>
      <c r="K134" s="429"/>
    </row>
    <row r="135" spans="1:26" ht="16.2" outlineLevel="1" thickBot="1">
      <c r="A135" s="401"/>
      <c r="B135" s="405" t="s">
        <v>106</v>
      </c>
      <c r="C135" s="407"/>
      <c r="D135" s="407"/>
      <c r="E135" s="407"/>
      <c r="F135" s="407"/>
      <c r="G135" s="407"/>
      <c r="H135" s="407"/>
      <c r="I135" s="407"/>
      <c r="J135" s="407"/>
      <c r="K135" s="419"/>
    </row>
    <row r="136" spans="1:26" ht="13.2">
      <c r="A136" s="385">
        <v>2501</v>
      </c>
      <c r="B136" s="386" t="s">
        <v>107</v>
      </c>
      <c r="C136" s="409">
        <v>250</v>
      </c>
      <c r="D136" s="410">
        <v>1000</v>
      </c>
      <c r="E136" s="411">
        <f>C136/D136</f>
        <v>0.25</v>
      </c>
      <c r="F136" s="409"/>
      <c r="G136" s="410"/>
      <c r="H136" s="411">
        <f>E136</f>
        <v>0.25</v>
      </c>
      <c r="I136" s="409">
        <v>1</v>
      </c>
      <c r="J136" s="410" t="s">
        <v>88</v>
      </c>
      <c r="K136" s="411" t="s">
        <v>20</v>
      </c>
    </row>
    <row r="137" spans="1:26" ht="13.2">
      <c r="A137" s="391">
        <v>2502</v>
      </c>
      <c r="B137" s="392" t="s">
        <v>557</v>
      </c>
      <c r="C137" s="393">
        <v>100</v>
      </c>
      <c r="D137" s="394">
        <v>1000</v>
      </c>
      <c r="E137" s="395">
        <v>0.1</v>
      </c>
      <c r="F137" s="393">
        <v>100</v>
      </c>
      <c r="G137" s="394">
        <v>10</v>
      </c>
      <c r="H137" s="395">
        <v>10</v>
      </c>
      <c r="I137" s="393">
        <v>1</v>
      </c>
      <c r="J137" s="394" t="s">
        <v>88</v>
      </c>
      <c r="K137" s="395" t="s">
        <v>22</v>
      </c>
    </row>
    <row r="138" spans="1:26" ht="13.2">
      <c r="A138" s="391">
        <v>2503</v>
      </c>
      <c r="B138" s="392" t="s">
        <v>109</v>
      </c>
      <c r="C138" s="393">
        <v>885</v>
      </c>
      <c r="D138" s="394">
        <v>5000</v>
      </c>
      <c r="E138" s="395">
        <v>0.17699999999999999</v>
      </c>
      <c r="F138" s="393"/>
      <c r="G138" s="394"/>
      <c r="H138" s="395">
        <v>0.17699999999999999</v>
      </c>
      <c r="I138" s="393">
        <v>0.05</v>
      </c>
      <c r="J138" s="394" t="s">
        <v>19</v>
      </c>
      <c r="K138" s="395" t="s">
        <v>25</v>
      </c>
    </row>
    <row r="139" spans="1:26" ht="13.2">
      <c r="A139" s="391">
        <v>2504</v>
      </c>
      <c r="B139" s="392" t="s">
        <v>110</v>
      </c>
      <c r="C139" s="393">
        <v>160</v>
      </c>
      <c r="D139" s="394">
        <v>1000</v>
      </c>
      <c r="E139" s="395">
        <f>C139/D139</f>
        <v>0.16</v>
      </c>
      <c r="F139" s="393"/>
      <c r="G139" s="394"/>
      <c r="H139" s="395">
        <f>E139</f>
        <v>0.16</v>
      </c>
      <c r="I139" s="393">
        <v>0.05</v>
      </c>
      <c r="J139" s="394" t="s">
        <v>104</v>
      </c>
      <c r="K139" s="395" t="s">
        <v>104</v>
      </c>
    </row>
    <row r="140" spans="1:26" ht="13.2">
      <c r="A140" s="391">
        <v>2505</v>
      </c>
      <c r="B140" s="392" t="s">
        <v>558</v>
      </c>
      <c r="C140" s="393">
        <v>100</v>
      </c>
      <c r="D140" s="394">
        <v>1000</v>
      </c>
      <c r="E140" s="395">
        <f>C140/D140</f>
        <v>0.1</v>
      </c>
      <c r="F140" s="393">
        <v>100</v>
      </c>
      <c r="G140" s="394">
        <v>50</v>
      </c>
      <c r="H140" s="395">
        <f t="shared" ref="H140:H147" si="15">F140/G140</f>
        <v>2</v>
      </c>
      <c r="I140" s="393">
        <v>1</v>
      </c>
      <c r="J140" s="394" t="s">
        <v>104</v>
      </c>
      <c r="K140" s="395" t="s">
        <v>104</v>
      </c>
    </row>
    <row r="141" spans="1:26" ht="13.2" outlineLevel="1">
      <c r="A141" s="391">
        <v>2506</v>
      </c>
      <c r="B141" s="392" t="s">
        <v>112</v>
      </c>
      <c r="C141" s="393">
        <v>825</v>
      </c>
      <c r="D141" s="394">
        <v>1000</v>
      </c>
      <c r="E141" s="395">
        <f t="shared" ref="E141:E143" si="16">C141/D141</f>
        <v>0.82499999999999996</v>
      </c>
      <c r="F141" s="393">
        <v>80</v>
      </c>
      <c r="G141" s="394">
        <v>50</v>
      </c>
      <c r="H141" s="395">
        <f t="shared" si="15"/>
        <v>1.6</v>
      </c>
      <c r="I141" s="393">
        <v>0.05</v>
      </c>
      <c r="J141" s="394" t="s">
        <v>19</v>
      </c>
      <c r="K141" s="395" t="s">
        <v>25</v>
      </c>
    </row>
    <row r="142" spans="1:26" ht="13.2">
      <c r="A142" s="391">
        <v>2507</v>
      </c>
      <c r="B142" s="392" t="s">
        <v>319</v>
      </c>
      <c r="C142" s="393">
        <v>40</v>
      </c>
      <c r="D142" s="394">
        <v>1000</v>
      </c>
      <c r="E142" s="395">
        <f>C142/D142</f>
        <v>0.04</v>
      </c>
      <c r="F142" s="393">
        <v>12</v>
      </c>
      <c r="G142" s="394">
        <v>10</v>
      </c>
      <c r="H142" s="395">
        <f t="shared" si="15"/>
        <v>1.2</v>
      </c>
      <c r="I142" s="393">
        <v>1</v>
      </c>
      <c r="J142" s="394" t="s">
        <v>88</v>
      </c>
      <c r="K142" s="395" t="s">
        <v>20</v>
      </c>
    </row>
    <row r="143" spans="1:26" ht="13.2">
      <c r="A143" s="391">
        <v>2508</v>
      </c>
      <c r="B143" s="392" t="s">
        <v>318</v>
      </c>
      <c r="C143" s="393">
        <v>100</v>
      </c>
      <c r="D143" s="394">
        <v>1000</v>
      </c>
      <c r="E143" s="395">
        <f t="shared" si="16"/>
        <v>0.1</v>
      </c>
      <c r="F143" s="393">
        <v>5.8</v>
      </c>
      <c r="G143" s="394">
        <v>10</v>
      </c>
      <c r="H143" s="395">
        <f t="shared" si="15"/>
        <v>0.57999999999999996</v>
      </c>
      <c r="I143" s="393">
        <v>1</v>
      </c>
      <c r="J143" s="394" t="s">
        <v>88</v>
      </c>
      <c r="K143" s="395" t="s">
        <v>20</v>
      </c>
    </row>
    <row r="144" spans="1:26" ht="13.2">
      <c r="A144" s="391">
        <v>2509</v>
      </c>
      <c r="B144" s="392" t="s">
        <v>114</v>
      </c>
      <c r="C144" s="393">
        <v>494</v>
      </c>
      <c r="D144" s="394">
        <v>1000</v>
      </c>
      <c r="E144" s="395">
        <f>C144/D144</f>
        <v>0.49399999999999999</v>
      </c>
      <c r="F144" s="393">
        <v>64</v>
      </c>
      <c r="G144" s="394">
        <v>50</v>
      </c>
      <c r="H144" s="395">
        <f t="shared" si="15"/>
        <v>1.28</v>
      </c>
      <c r="I144" s="393">
        <v>0.05</v>
      </c>
      <c r="J144" s="394" t="s">
        <v>19</v>
      </c>
      <c r="K144" s="395" t="s">
        <v>20</v>
      </c>
    </row>
    <row r="145" spans="1:26" ht="13.2" outlineLevel="1">
      <c r="A145" s="391">
        <v>2510</v>
      </c>
      <c r="B145" s="434" t="s">
        <v>317</v>
      </c>
      <c r="C145" s="393">
        <v>100</v>
      </c>
      <c r="D145" s="394">
        <v>1000</v>
      </c>
      <c r="E145" s="395">
        <f>C145/D145</f>
        <v>0.1</v>
      </c>
      <c r="F145" s="393">
        <v>100</v>
      </c>
      <c r="G145" s="394">
        <v>10</v>
      </c>
      <c r="H145" s="395">
        <f t="shared" si="15"/>
        <v>10</v>
      </c>
      <c r="I145" s="393">
        <v>0.05</v>
      </c>
      <c r="J145" s="394" t="s">
        <v>19</v>
      </c>
      <c r="K145" s="395" t="s">
        <v>25</v>
      </c>
    </row>
    <row r="146" spans="1:26" s="390" customFormat="1" ht="13.2">
      <c r="A146" s="391">
        <v>2511</v>
      </c>
      <c r="B146" s="392" t="s">
        <v>115</v>
      </c>
      <c r="C146" s="393">
        <v>121</v>
      </c>
      <c r="D146" s="394">
        <v>1000</v>
      </c>
      <c r="E146" s="395">
        <f>C146/D146</f>
        <v>0.121</v>
      </c>
      <c r="F146" s="393">
        <v>22</v>
      </c>
      <c r="G146" s="394">
        <v>50</v>
      </c>
      <c r="H146" s="395">
        <f t="shared" si="15"/>
        <v>0.44</v>
      </c>
      <c r="I146" s="393">
        <v>0.5</v>
      </c>
      <c r="J146" s="394" t="s">
        <v>32</v>
      </c>
      <c r="K146" s="395" t="s">
        <v>20</v>
      </c>
    </row>
    <row r="147" spans="1:26" ht="13.2">
      <c r="A147" s="391">
        <v>2512</v>
      </c>
      <c r="B147" s="392" t="s">
        <v>316</v>
      </c>
      <c r="C147" s="393">
        <v>650</v>
      </c>
      <c r="D147" s="394">
        <v>1000</v>
      </c>
      <c r="E147" s="395">
        <f>C147/D147</f>
        <v>0.65</v>
      </c>
      <c r="F147" s="393">
        <v>25</v>
      </c>
      <c r="G147" s="394">
        <v>50</v>
      </c>
      <c r="H147" s="395">
        <f t="shared" si="15"/>
        <v>0.5</v>
      </c>
      <c r="I147" s="393">
        <v>1</v>
      </c>
      <c r="J147" s="394" t="s">
        <v>88</v>
      </c>
      <c r="K147" s="395" t="s">
        <v>20</v>
      </c>
    </row>
    <row r="148" spans="1:26" ht="13.2">
      <c r="A148" s="391">
        <v>2513</v>
      </c>
      <c r="B148" s="392" t="s">
        <v>116</v>
      </c>
      <c r="C148" s="393">
        <v>5.5</v>
      </c>
      <c r="D148" s="394">
        <v>1000</v>
      </c>
      <c r="E148" s="395">
        <v>5.4999999999999997E-3</v>
      </c>
      <c r="F148" s="393">
        <v>0.66</v>
      </c>
      <c r="G148" s="394">
        <v>10</v>
      </c>
      <c r="H148" s="395">
        <v>6.6000000000000003E-2</v>
      </c>
      <c r="I148" s="393">
        <v>0.05</v>
      </c>
      <c r="J148" s="394" t="s">
        <v>19</v>
      </c>
      <c r="K148" s="395" t="s">
        <v>20</v>
      </c>
    </row>
    <row r="149" spans="1:26" s="390" customFormat="1" ht="13.2">
      <c r="A149" s="391">
        <v>2514</v>
      </c>
      <c r="B149" s="392" t="s">
        <v>315</v>
      </c>
      <c r="C149" s="393">
        <v>1000</v>
      </c>
      <c r="D149" s="394">
        <v>1000</v>
      </c>
      <c r="E149" s="395">
        <f>C149/D149</f>
        <v>1</v>
      </c>
      <c r="F149" s="393">
        <v>423</v>
      </c>
      <c r="G149" s="394">
        <v>10</v>
      </c>
      <c r="H149" s="395">
        <f>F149/G149</f>
        <v>42.3</v>
      </c>
      <c r="I149" s="393">
        <v>0.5</v>
      </c>
      <c r="J149" s="394" t="s">
        <v>32</v>
      </c>
      <c r="K149" s="395" t="s">
        <v>20</v>
      </c>
      <c r="L149" s="365"/>
      <c r="M149" s="365"/>
      <c r="N149" s="365"/>
      <c r="O149" s="365"/>
      <c r="P149" s="365"/>
      <c r="Q149" s="365"/>
      <c r="R149" s="365"/>
      <c r="S149" s="365"/>
      <c r="T149" s="365"/>
      <c r="U149" s="365"/>
      <c r="V149" s="365"/>
      <c r="W149" s="365"/>
      <c r="X149" s="365"/>
      <c r="Y149" s="365"/>
      <c r="Z149" s="365"/>
    </row>
    <row r="150" spans="1:26" ht="13.2">
      <c r="A150" s="391">
        <v>2515</v>
      </c>
      <c r="B150" s="392" t="s">
        <v>117</v>
      </c>
      <c r="C150" s="393">
        <v>100</v>
      </c>
      <c r="D150" s="394">
        <v>1000</v>
      </c>
      <c r="E150" s="395">
        <f t="shared" ref="E150:E153" si="17">C150/D150</f>
        <v>0.1</v>
      </c>
      <c r="F150" s="393"/>
      <c r="G150" s="394"/>
      <c r="H150" s="395">
        <f t="shared" ref="H150:H153" si="18">E150</f>
        <v>0.1</v>
      </c>
      <c r="I150" s="393">
        <v>1</v>
      </c>
      <c r="J150" s="394" t="s">
        <v>104</v>
      </c>
      <c r="K150" s="395" t="s">
        <v>104</v>
      </c>
    </row>
    <row r="151" spans="1:26" ht="13.2">
      <c r="A151" s="391">
        <v>2516</v>
      </c>
      <c r="B151" s="392" t="s">
        <v>118</v>
      </c>
      <c r="C151" s="393">
        <v>250</v>
      </c>
      <c r="D151" s="394">
        <v>1000</v>
      </c>
      <c r="E151" s="395">
        <f t="shared" si="17"/>
        <v>0.25</v>
      </c>
      <c r="F151" s="393"/>
      <c r="G151" s="394"/>
      <c r="H151" s="395">
        <f t="shared" si="18"/>
        <v>0.25</v>
      </c>
      <c r="I151" s="393">
        <v>0.05</v>
      </c>
      <c r="J151" s="394" t="s">
        <v>104</v>
      </c>
      <c r="K151" s="395" t="s">
        <v>104</v>
      </c>
    </row>
    <row r="152" spans="1:26" ht="13.2" outlineLevel="1">
      <c r="A152" s="391">
        <v>2517</v>
      </c>
      <c r="B152" s="435" t="s">
        <v>314</v>
      </c>
      <c r="C152" s="393">
        <v>100</v>
      </c>
      <c r="D152" s="394">
        <v>1000</v>
      </c>
      <c r="E152" s="395">
        <f t="shared" si="17"/>
        <v>0.1</v>
      </c>
      <c r="F152" s="393"/>
      <c r="G152" s="394"/>
      <c r="H152" s="395">
        <f t="shared" si="18"/>
        <v>0.1</v>
      </c>
      <c r="I152" s="393">
        <v>0.05</v>
      </c>
      <c r="J152" s="394" t="s">
        <v>19</v>
      </c>
      <c r="K152" s="395" t="s">
        <v>25</v>
      </c>
    </row>
    <row r="153" spans="1:26" ht="13.2">
      <c r="A153" s="391">
        <v>2518</v>
      </c>
      <c r="B153" s="435" t="s">
        <v>313</v>
      </c>
      <c r="C153" s="393">
        <v>100</v>
      </c>
      <c r="D153" s="394">
        <v>1000</v>
      </c>
      <c r="E153" s="395">
        <f t="shared" si="17"/>
        <v>0.1</v>
      </c>
      <c r="F153" s="393"/>
      <c r="G153" s="394"/>
      <c r="H153" s="395">
        <f t="shared" si="18"/>
        <v>0.1</v>
      </c>
      <c r="I153" s="393">
        <v>0.05</v>
      </c>
      <c r="J153" s="394" t="s">
        <v>19</v>
      </c>
      <c r="K153" s="395" t="s">
        <v>25</v>
      </c>
      <c r="L153" s="436"/>
    </row>
    <row r="154" spans="1:26" ht="13.2">
      <c r="A154" s="391">
        <v>2519</v>
      </c>
      <c r="B154" s="421" t="s">
        <v>312</v>
      </c>
      <c r="C154" s="393">
        <v>3.6</v>
      </c>
      <c r="D154" s="394">
        <v>1000</v>
      </c>
      <c r="E154" s="395">
        <v>3.5999999999999999E-3</v>
      </c>
      <c r="F154" s="393">
        <v>0.47</v>
      </c>
      <c r="G154" s="394">
        <v>10</v>
      </c>
      <c r="H154" s="395">
        <v>4.7E-2</v>
      </c>
      <c r="I154" s="393">
        <v>0.05</v>
      </c>
      <c r="J154" s="394" t="s">
        <v>19</v>
      </c>
      <c r="K154" s="395" t="s">
        <v>22</v>
      </c>
      <c r="L154" s="436"/>
    </row>
    <row r="155" spans="1:26" ht="13.2">
      <c r="A155" s="391">
        <v>2520</v>
      </c>
      <c r="B155" s="421" t="s">
        <v>559</v>
      </c>
      <c r="C155" s="393">
        <v>100</v>
      </c>
      <c r="D155" s="394">
        <v>1000</v>
      </c>
      <c r="E155" s="395">
        <v>0.1</v>
      </c>
      <c r="F155" s="393">
        <v>100</v>
      </c>
      <c r="G155" s="394">
        <v>50</v>
      </c>
      <c r="H155" s="395">
        <v>2</v>
      </c>
      <c r="I155" s="393">
        <v>0.05</v>
      </c>
      <c r="J155" s="394" t="s">
        <v>19</v>
      </c>
      <c r="K155" s="395" t="s">
        <v>25</v>
      </c>
      <c r="L155" s="436"/>
    </row>
    <row r="156" spans="1:26" ht="13.2" outlineLevel="1">
      <c r="A156" s="391">
        <v>2521</v>
      </c>
      <c r="B156" s="392" t="s">
        <v>560</v>
      </c>
      <c r="C156" s="393">
        <v>21</v>
      </c>
      <c r="D156" s="394">
        <v>10000</v>
      </c>
      <c r="E156" s="395">
        <f>C156/D156</f>
        <v>2.0999999999999999E-3</v>
      </c>
      <c r="F156" s="393"/>
      <c r="G156" s="394"/>
      <c r="H156" s="395">
        <f>+E156</f>
        <v>2.0999999999999999E-3</v>
      </c>
      <c r="I156" s="393">
        <v>0.05</v>
      </c>
      <c r="J156" s="394" t="s">
        <v>19</v>
      </c>
      <c r="K156" s="395" t="s">
        <v>25</v>
      </c>
      <c r="L156" s="436"/>
    </row>
    <row r="157" spans="1:26" ht="13.2">
      <c r="A157" s="391">
        <v>2522</v>
      </c>
      <c r="B157" s="392" t="s">
        <v>311</v>
      </c>
      <c r="C157" s="393">
        <v>100</v>
      </c>
      <c r="D157" s="394">
        <v>1000</v>
      </c>
      <c r="E157" s="395">
        <f>C157/D157</f>
        <v>0.1</v>
      </c>
      <c r="F157" s="393"/>
      <c r="G157" s="394"/>
      <c r="H157" s="395">
        <f t="shared" ref="H157:H160" si="19">E157</f>
        <v>0.1</v>
      </c>
      <c r="I157" s="393">
        <v>0.05</v>
      </c>
      <c r="J157" s="394" t="s">
        <v>19</v>
      </c>
      <c r="K157" s="395" t="s">
        <v>22</v>
      </c>
      <c r="L157" s="436"/>
    </row>
    <row r="158" spans="1:26" ht="13.2">
      <c r="A158" s="391">
        <v>2523</v>
      </c>
      <c r="B158" s="392" t="s">
        <v>310</v>
      </c>
      <c r="C158" s="393">
        <v>207</v>
      </c>
      <c r="D158" s="394">
        <v>1000</v>
      </c>
      <c r="E158" s="395">
        <f>C158/D158</f>
        <v>0.20699999999999999</v>
      </c>
      <c r="F158" s="393"/>
      <c r="G158" s="394"/>
      <c r="H158" s="395">
        <f t="shared" si="19"/>
        <v>0.20699999999999999</v>
      </c>
      <c r="I158" s="393">
        <v>1</v>
      </c>
      <c r="J158" s="394" t="s">
        <v>104</v>
      </c>
      <c r="K158" s="395" t="s">
        <v>104</v>
      </c>
    </row>
    <row r="159" spans="1:26" ht="13.2">
      <c r="A159" s="391">
        <v>2524</v>
      </c>
      <c r="B159" s="392" t="s">
        <v>121</v>
      </c>
      <c r="C159" s="393">
        <v>410</v>
      </c>
      <c r="D159" s="394">
        <v>1000</v>
      </c>
      <c r="E159" s="395">
        <f t="shared" ref="E159:E160" si="20">C159/D159</f>
        <v>0.41</v>
      </c>
      <c r="F159" s="393"/>
      <c r="G159" s="394"/>
      <c r="H159" s="395">
        <f t="shared" si="19"/>
        <v>0.41</v>
      </c>
      <c r="I159" s="393">
        <v>0.05</v>
      </c>
      <c r="J159" s="394" t="s">
        <v>19</v>
      </c>
      <c r="K159" s="395" t="s">
        <v>20</v>
      </c>
    </row>
    <row r="160" spans="1:26" ht="13.2">
      <c r="A160" s="391">
        <v>2525</v>
      </c>
      <c r="B160" s="392" t="s">
        <v>122</v>
      </c>
      <c r="C160" s="393">
        <v>14</v>
      </c>
      <c r="D160" s="394">
        <v>1000</v>
      </c>
      <c r="E160" s="395">
        <f t="shared" si="20"/>
        <v>1.4E-2</v>
      </c>
      <c r="F160" s="393"/>
      <c r="G160" s="394"/>
      <c r="H160" s="395">
        <f t="shared" si="19"/>
        <v>1.4E-2</v>
      </c>
      <c r="I160" s="393">
        <v>1</v>
      </c>
      <c r="J160" s="394" t="s">
        <v>104</v>
      </c>
      <c r="K160" s="395" t="s">
        <v>104</v>
      </c>
    </row>
    <row r="161" spans="1:26" ht="13.2">
      <c r="A161" s="391">
        <v>2526</v>
      </c>
      <c r="B161" s="392" t="s">
        <v>309</v>
      </c>
      <c r="C161" s="393">
        <v>4.9000000000000004</v>
      </c>
      <c r="D161" s="394">
        <v>1000</v>
      </c>
      <c r="E161" s="395">
        <f>C161/D161</f>
        <v>4.9000000000000007E-3</v>
      </c>
      <c r="F161" s="393">
        <v>0.7</v>
      </c>
      <c r="G161" s="394">
        <v>50</v>
      </c>
      <c r="H161" s="395">
        <f>F161/G161</f>
        <v>1.3999999999999999E-2</v>
      </c>
      <c r="I161" s="393">
        <v>0.01</v>
      </c>
      <c r="J161" s="394" t="s">
        <v>104</v>
      </c>
      <c r="K161" s="395" t="s">
        <v>104</v>
      </c>
    </row>
    <row r="162" spans="1:26" ht="13.2">
      <c r="A162" s="391">
        <v>2527</v>
      </c>
      <c r="B162" s="392" t="s">
        <v>308</v>
      </c>
      <c r="C162" s="393">
        <v>2.4</v>
      </c>
      <c r="D162" s="394">
        <v>1000</v>
      </c>
      <c r="E162" s="395">
        <f>C162/D162</f>
        <v>2.3999999999999998E-3</v>
      </c>
      <c r="F162" s="393">
        <v>0.22</v>
      </c>
      <c r="G162" s="394">
        <v>50</v>
      </c>
      <c r="H162" s="395">
        <f>F162/G162</f>
        <v>4.4000000000000003E-3</v>
      </c>
      <c r="I162" s="393">
        <v>0.01</v>
      </c>
      <c r="J162" s="394" t="s">
        <v>104</v>
      </c>
      <c r="K162" s="395" t="s">
        <v>104</v>
      </c>
    </row>
    <row r="163" spans="1:26" s="390" customFormat="1" ht="13.2">
      <c r="A163" s="391">
        <v>2528</v>
      </c>
      <c r="B163" s="392" t="s">
        <v>124</v>
      </c>
      <c r="C163" s="393">
        <v>250</v>
      </c>
      <c r="D163" s="394">
        <v>1000</v>
      </c>
      <c r="E163" s="395">
        <f>C163/D163</f>
        <v>0.25</v>
      </c>
      <c r="F163" s="393">
        <v>500</v>
      </c>
      <c r="G163" s="394">
        <v>50</v>
      </c>
      <c r="H163" s="395">
        <v>10</v>
      </c>
      <c r="I163" s="393">
        <v>0.05</v>
      </c>
      <c r="J163" s="394" t="s">
        <v>19</v>
      </c>
      <c r="K163" s="395" t="s">
        <v>25</v>
      </c>
      <c r="L163" s="365"/>
      <c r="M163" s="365"/>
      <c r="N163" s="365"/>
      <c r="O163" s="365"/>
      <c r="P163" s="365"/>
      <c r="Q163" s="365"/>
      <c r="R163" s="365"/>
      <c r="S163" s="365"/>
      <c r="T163" s="365"/>
      <c r="U163" s="365"/>
      <c r="V163" s="365"/>
      <c r="W163" s="365"/>
      <c r="X163" s="365"/>
      <c r="Y163" s="365"/>
      <c r="Z163" s="365"/>
    </row>
    <row r="164" spans="1:26" ht="13.2">
      <c r="A164" s="391">
        <v>2529</v>
      </c>
      <c r="B164" s="392" t="s">
        <v>386</v>
      </c>
      <c r="C164" s="393">
        <v>1000</v>
      </c>
      <c r="D164" s="394">
        <v>1000</v>
      </c>
      <c r="E164" s="395">
        <f>C164/D164</f>
        <v>1</v>
      </c>
      <c r="F164" s="393"/>
      <c r="G164" s="394"/>
      <c r="H164" s="395">
        <f>E164</f>
        <v>1</v>
      </c>
      <c r="I164" s="393">
        <v>0.05</v>
      </c>
      <c r="J164" s="394" t="s">
        <v>19</v>
      </c>
      <c r="K164" s="395" t="s">
        <v>25</v>
      </c>
    </row>
    <row r="165" spans="1:26" ht="13.2">
      <c r="A165" s="391">
        <v>2530</v>
      </c>
      <c r="B165" s="437" t="s">
        <v>561</v>
      </c>
      <c r="C165" s="438">
        <v>100</v>
      </c>
      <c r="D165" s="439">
        <v>1000</v>
      </c>
      <c r="E165" s="440">
        <v>0.1</v>
      </c>
      <c r="F165" s="438">
        <v>100</v>
      </c>
      <c r="G165" s="439">
        <v>50</v>
      </c>
      <c r="H165" s="440">
        <v>2</v>
      </c>
      <c r="I165" s="438">
        <v>0.05</v>
      </c>
      <c r="J165" s="439" t="s">
        <v>19</v>
      </c>
      <c r="K165" s="395" t="s">
        <v>25</v>
      </c>
    </row>
    <row r="166" spans="1:26" ht="13.2">
      <c r="A166" s="391">
        <v>2531</v>
      </c>
      <c r="B166" s="392" t="s">
        <v>126</v>
      </c>
      <c r="C166" s="393">
        <v>90</v>
      </c>
      <c r="D166" s="394">
        <v>1000</v>
      </c>
      <c r="E166" s="395">
        <f>C166/D166</f>
        <v>0.09</v>
      </c>
      <c r="F166" s="393">
        <v>0.78</v>
      </c>
      <c r="G166" s="394">
        <v>50</v>
      </c>
      <c r="H166" s="441">
        <f>F166/G166</f>
        <v>1.5600000000000001E-2</v>
      </c>
      <c r="I166" s="393">
        <v>0.05</v>
      </c>
      <c r="J166" s="394" t="s">
        <v>19</v>
      </c>
      <c r="K166" s="395" t="s">
        <v>25</v>
      </c>
    </row>
    <row r="167" spans="1:26" ht="13.2" outlineLevel="1">
      <c r="A167" s="391">
        <v>2532</v>
      </c>
      <c r="B167" s="392" t="s">
        <v>127</v>
      </c>
      <c r="C167" s="393">
        <v>1000</v>
      </c>
      <c r="D167" s="394">
        <v>1000</v>
      </c>
      <c r="E167" s="395">
        <f>C167/D167</f>
        <v>1</v>
      </c>
      <c r="F167" s="393"/>
      <c r="G167" s="394"/>
      <c r="H167" s="395">
        <f>E167</f>
        <v>1</v>
      </c>
      <c r="I167" s="393">
        <v>0.5</v>
      </c>
      <c r="J167" s="394" t="s">
        <v>32</v>
      </c>
      <c r="K167" s="395" t="s">
        <v>20</v>
      </c>
    </row>
    <row r="168" spans="1:26" ht="13.2" outlineLevel="1">
      <c r="A168" s="391">
        <v>2533</v>
      </c>
      <c r="B168" s="392" t="s">
        <v>128</v>
      </c>
      <c r="C168" s="393">
        <v>250</v>
      </c>
      <c r="D168" s="394">
        <v>5000</v>
      </c>
      <c r="E168" s="395">
        <f>C168/D168</f>
        <v>0.05</v>
      </c>
      <c r="F168" s="393"/>
      <c r="G168" s="394"/>
      <c r="H168" s="395">
        <f>E168</f>
        <v>0.05</v>
      </c>
      <c r="I168" s="393">
        <v>0.5</v>
      </c>
      <c r="J168" s="394" t="s">
        <v>32</v>
      </c>
      <c r="K168" s="395" t="s">
        <v>20</v>
      </c>
    </row>
    <row r="169" spans="1:26" ht="13.2" outlineLevel="1">
      <c r="A169" s="391">
        <v>2534</v>
      </c>
      <c r="B169" s="392" t="s">
        <v>129</v>
      </c>
      <c r="C169" s="393">
        <v>1000</v>
      </c>
      <c r="D169" s="394">
        <v>1000</v>
      </c>
      <c r="E169" s="395">
        <f t="shared" ref="E169:E177" si="21">C169/D169</f>
        <v>1</v>
      </c>
      <c r="F169" s="393">
        <v>100</v>
      </c>
      <c r="G169" s="394">
        <v>100</v>
      </c>
      <c r="H169" s="395">
        <f>F169/G169</f>
        <v>1</v>
      </c>
      <c r="I169" s="393">
        <v>0.05</v>
      </c>
      <c r="J169" s="394" t="s">
        <v>104</v>
      </c>
      <c r="K169" s="395" t="s">
        <v>104</v>
      </c>
    </row>
    <row r="170" spans="1:26" ht="13.2" outlineLevel="1">
      <c r="A170" s="391">
        <v>2535</v>
      </c>
      <c r="B170" s="392" t="s">
        <v>130</v>
      </c>
      <c r="C170" s="393">
        <v>1000</v>
      </c>
      <c r="D170" s="394">
        <v>1000</v>
      </c>
      <c r="E170" s="395">
        <f t="shared" si="21"/>
        <v>1</v>
      </c>
      <c r="F170" s="393">
        <v>100</v>
      </c>
      <c r="G170" s="394">
        <v>100</v>
      </c>
      <c r="H170" s="395">
        <f>F170/G170</f>
        <v>1</v>
      </c>
      <c r="I170" s="393">
        <v>1</v>
      </c>
      <c r="J170" s="394" t="s">
        <v>104</v>
      </c>
      <c r="K170" s="395" t="s">
        <v>104</v>
      </c>
    </row>
    <row r="171" spans="1:26" ht="13.2" outlineLevel="1">
      <c r="A171" s="391">
        <v>2536</v>
      </c>
      <c r="B171" s="392" t="s">
        <v>131</v>
      </c>
      <c r="C171" s="393">
        <v>9100</v>
      </c>
      <c r="D171" s="394">
        <v>5000</v>
      </c>
      <c r="E171" s="395">
        <f t="shared" si="21"/>
        <v>1.82</v>
      </c>
      <c r="F171" s="393"/>
      <c r="G171" s="394"/>
      <c r="H171" s="395">
        <f>E171</f>
        <v>1.82</v>
      </c>
      <c r="I171" s="393">
        <v>0.5</v>
      </c>
      <c r="J171" s="394" t="s">
        <v>32</v>
      </c>
      <c r="K171" s="395" t="s">
        <v>22</v>
      </c>
    </row>
    <row r="172" spans="1:26" ht="13.2" outlineLevel="1">
      <c r="A172" s="391">
        <v>2537</v>
      </c>
      <c r="B172" s="392" t="s">
        <v>562</v>
      </c>
      <c r="C172" s="393">
        <v>100</v>
      </c>
      <c r="D172" s="394">
        <v>1000</v>
      </c>
      <c r="E172" s="395">
        <f t="shared" si="21"/>
        <v>0.1</v>
      </c>
      <c r="F172" s="393"/>
      <c r="G172" s="394"/>
      <c r="H172" s="395">
        <f>E172</f>
        <v>0.1</v>
      </c>
      <c r="I172" s="393">
        <v>1</v>
      </c>
      <c r="J172" s="394" t="s">
        <v>104</v>
      </c>
      <c r="K172" s="395" t="s">
        <v>104</v>
      </c>
    </row>
    <row r="173" spans="1:26" ht="13.2" outlineLevel="1">
      <c r="A173" s="391">
        <v>2538</v>
      </c>
      <c r="B173" s="392" t="s">
        <v>307</v>
      </c>
      <c r="C173" s="393">
        <v>1000</v>
      </c>
      <c r="D173" s="394">
        <v>10000</v>
      </c>
      <c r="E173" s="395">
        <f t="shared" si="21"/>
        <v>0.1</v>
      </c>
      <c r="F173" s="393"/>
      <c r="G173" s="394"/>
      <c r="H173" s="395">
        <f t="shared" ref="H173:H177" si="22">E173</f>
        <v>0.1</v>
      </c>
      <c r="I173" s="393">
        <v>1</v>
      </c>
      <c r="J173" s="394" t="s">
        <v>88</v>
      </c>
      <c r="K173" s="395" t="s">
        <v>20</v>
      </c>
    </row>
    <row r="174" spans="1:26" ht="13.2" outlineLevel="1">
      <c r="A174" s="391">
        <v>2539</v>
      </c>
      <c r="B174" s="392" t="s">
        <v>306</v>
      </c>
      <c r="C174" s="393">
        <v>1000</v>
      </c>
      <c r="D174" s="394">
        <v>10000</v>
      </c>
      <c r="E174" s="395">
        <f t="shared" si="21"/>
        <v>0.1</v>
      </c>
      <c r="F174" s="393"/>
      <c r="G174" s="394"/>
      <c r="H174" s="395">
        <f t="shared" si="22"/>
        <v>0.1</v>
      </c>
      <c r="I174" s="393">
        <v>0.05</v>
      </c>
      <c r="J174" s="394" t="s">
        <v>19</v>
      </c>
      <c r="K174" s="395" t="s">
        <v>25</v>
      </c>
    </row>
    <row r="175" spans="1:26" ht="13.2" outlineLevel="1">
      <c r="A175" s="391">
        <v>2540</v>
      </c>
      <c r="B175" s="392" t="s">
        <v>196</v>
      </c>
      <c r="C175" s="393">
        <v>450</v>
      </c>
      <c r="D175" s="394">
        <v>1000</v>
      </c>
      <c r="E175" s="395">
        <f t="shared" si="21"/>
        <v>0.45</v>
      </c>
      <c r="F175" s="393"/>
      <c r="G175" s="394"/>
      <c r="H175" s="395">
        <f t="shared" si="22"/>
        <v>0.45</v>
      </c>
      <c r="I175" s="393">
        <v>0.05</v>
      </c>
      <c r="J175" s="394" t="s">
        <v>19</v>
      </c>
      <c r="K175" s="395" t="s">
        <v>22</v>
      </c>
    </row>
    <row r="176" spans="1:26" ht="13.2" outlineLevel="1">
      <c r="A176" s="391">
        <v>2541</v>
      </c>
      <c r="B176" s="392" t="s">
        <v>198</v>
      </c>
      <c r="C176" s="393">
        <v>230</v>
      </c>
      <c r="D176" s="394">
        <v>1000</v>
      </c>
      <c r="E176" s="395">
        <f>C176/D176</f>
        <v>0.23</v>
      </c>
      <c r="F176" s="393">
        <v>31</v>
      </c>
      <c r="G176" s="394">
        <v>100</v>
      </c>
      <c r="H176" s="395">
        <f>+F176/G176</f>
        <v>0.31</v>
      </c>
      <c r="I176" s="393">
        <v>0.15</v>
      </c>
      <c r="J176" s="394" t="s">
        <v>19</v>
      </c>
      <c r="K176" s="395" t="s">
        <v>20</v>
      </c>
    </row>
    <row r="177" spans="1:26" ht="13.2" outlineLevel="1">
      <c r="A177" s="391">
        <v>2542</v>
      </c>
      <c r="B177" s="392" t="s">
        <v>135</v>
      </c>
      <c r="C177" s="393">
        <v>30</v>
      </c>
      <c r="D177" s="394">
        <v>1000</v>
      </c>
      <c r="E177" s="395">
        <f t="shared" si="21"/>
        <v>0.03</v>
      </c>
      <c r="F177" s="393"/>
      <c r="G177" s="394"/>
      <c r="H177" s="395">
        <f t="shared" si="22"/>
        <v>0.03</v>
      </c>
      <c r="I177" s="393">
        <v>0.05</v>
      </c>
      <c r="J177" s="394" t="s">
        <v>104</v>
      </c>
      <c r="K177" s="395" t="s">
        <v>104</v>
      </c>
    </row>
    <row r="178" spans="1:26" s="442" customFormat="1" ht="13.2">
      <c r="A178" s="391">
        <v>2543</v>
      </c>
      <c r="B178" s="392" t="s">
        <v>305</v>
      </c>
      <c r="C178" s="393">
        <v>28</v>
      </c>
      <c r="D178" s="394">
        <v>1000</v>
      </c>
      <c r="E178" s="395">
        <f>C178/D178</f>
        <v>2.8000000000000001E-2</v>
      </c>
      <c r="F178" s="393">
        <v>0.05</v>
      </c>
      <c r="G178" s="394">
        <v>10</v>
      </c>
      <c r="H178" s="395">
        <f>F178/G178</f>
        <v>5.0000000000000001E-3</v>
      </c>
      <c r="I178" s="393">
        <v>0.05</v>
      </c>
      <c r="J178" s="394" t="s">
        <v>104</v>
      </c>
      <c r="K178" s="395" t="s">
        <v>104</v>
      </c>
    </row>
    <row r="179" spans="1:26" s="390" customFormat="1" ht="13.2">
      <c r="A179" s="391">
        <v>2544</v>
      </c>
      <c r="B179" s="392" t="s">
        <v>563</v>
      </c>
      <c r="C179" s="393">
        <v>25</v>
      </c>
      <c r="D179" s="394">
        <v>5000</v>
      </c>
      <c r="E179" s="395">
        <f>C179/D179</f>
        <v>5.0000000000000001E-3</v>
      </c>
      <c r="F179" s="393"/>
      <c r="G179" s="394"/>
      <c r="H179" s="395">
        <f>E179</f>
        <v>5.0000000000000001E-3</v>
      </c>
      <c r="I179" s="393">
        <v>0.05</v>
      </c>
      <c r="J179" s="394" t="s">
        <v>19</v>
      </c>
      <c r="K179" s="395" t="s">
        <v>25</v>
      </c>
      <c r="L179" s="365"/>
      <c r="M179" s="365"/>
      <c r="N179" s="365"/>
      <c r="O179" s="365"/>
      <c r="P179" s="365"/>
      <c r="Q179" s="365"/>
      <c r="R179" s="365"/>
      <c r="S179" s="365"/>
      <c r="T179" s="365"/>
      <c r="U179" s="365"/>
      <c r="V179" s="365"/>
      <c r="W179" s="365"/>
      <c r="X179" s="365"/>
      <c r="Y179" s="365"/>
      <c r="Z179" s="365"/>
    </row>
    <row r="180" spans="1:26" s="390" customFormat="1" ht="13.2">
      <c r="A180" s="391">
        <v>2545</v>
      </c>
      <c r="B180" s="392" t="s">
        <v>199</v>
      </c>
      <c r="C180" s="393">
        <v>113</v>
      </c>
      <c r="D180" s="394">
        <v>5000</v>
      </c>
      <c r="E180" s="441">
        <f>C180/D180</f>
        <v>2.2599999999999999E-2</v>
      </c>
      <c r="F180" s="393"/>
      <c r="G180" s="394"/>
      <c r="H180" s="441">
        <f>+E180</f>
        <v>2.2599999999999999E-2</v>
      </c>
      <c r="I180" s="393">
        <v>0.05</v>
      </c>
      <c r="J180" s="394" t="s">
        <v>19</v>
      </c>
      <c r="K180" s="395" t="s">
        <v>22</v>
      </c>
      <c r="L180" s="365"/>
      <c r="M180" s="365"/>
      <c r="N180" s="365"/>
      <c r="O180" s="365"/>
      <c r="P180" s="365"/>
      <c r="Q180" s="365"/>
      <c r="R180" s="365"/>
      <c r="S180" s="365"/>
      <c r="T180" s="365"/>
      <c r="U180" s="365"/>
      <c r="V180" s="365"/>
      <c r="W180" s="365"/>
      <c r="X180" s="365"/>
      <c r="Y180" s="365"/>
      <c r="Z180" s="365"/>
    </row>
    <row r="181" spans="1:26" s="390" customFormat="1" ht="13.2">
      <c r="A181" s="391">
        <v>2546</v>
      </c>
      <c r="B181" s="392" t="s">
        <v>304</v>
      </c>
      <c r="C181" s="393">
        <v>0.17</v>
      </c>
      <c r="D181" s="394">
        <v>1000</v>
      </c>
      <c r="E181" s="395">
        <v>1.7000000000000001E-4</v>
      </c>
      <c r="F181" s="393">
        <v>6.0000000000000001E-3</v>
      </c>
      <c r="G181" s="394">
        <v>50</v>
      </c>
      <c r="H181" s="395">
        <f>F181/G181</f>
        <v>1.2E-4</v>
      </c>
      <c r="I181" s="393">
        <v>0.01</v>
      </c>
      <c r="J181" s="394" t="s">
        <v>19</v>
      </c>
      <c r="K181" s="395" t="s">
        <v>25</v>
      </c>
      <c r="L181" s="365"/>
      <c r="M181" s="365"/>
      <c r="N181" s="365"/>
      <c r="O181" s="365"/>
      <c r="P181" s="365"/>
      <c r="Q181" s="365"/>
      <c r="R181" s="365"/>
      <c r="S181" s="365"/>
      <c r="T181" s="365"/>
      <c r="U181" s="365"/>
      <c r="V181" s="365"/>
      <c r="W181" s="365"/>
      <c r="X181" s="365"/>
      <c r="Y181" s="365"/>
      <c r="Z181" s="365"/>
    </row>
    <row r="182" spans="1:26" s="390" customFormat="1" ht="13.2">
      <c r="A182" s="391">
        <v>2547</v>
      </c>
      <c r="B182" s="392" t="s">
        <v>303</v>
      </c>
      <c r="C182" s="393">
        <v>18</v>
      </c>
      <c r="D182" s="394">
        <v>1000</v>
      </c>
      <c r="E182" s="395">
        <f>C182/D182</f>
        <v>1.7999999999999999E-2</v>
      </c>
      <c r="F182" s="393"/>
      <c r="G182" s="394"/>
      <c r="H182" s="395">
        <f>E182</f>
        <v>1.7999999999999999E-2</v>
      </c>
      <c r="I182" s="393">
        <v>0.01</v>
      </c>
      <c r="J182" s="394" t="s">
        <v>19</v>
      </c>
      <c r="K182" s="395" t="s">
        <v>25</v>
      </c>
      <c r="L182" s="365"/>
      <c r="M182" s="365"/>
      <c r="N182" s="365"/>
      <c r="O182" s="365"/>
      <c r="P182" s="365"/>
      <c r="Q182" s="365"/>
      <c r="R182" s="365"/>
      <c r="S182" s="365"/>
      <c r="T182" s="365"/>
      <c r="U182" s="365"/>
      <c r="V182" s="365"/>
      <c r="W182" s="365"/>
      <c r="X182" s="365"/>
      <c r="Y182" s="365"/>
      <c r="Z182" s="365"/>
    </row>
    <row r="183" spans="1:26" ht="13.2">
      <c r="A183" s="391">
        <v>2548</v>
      </c>
      <c r="B183" s="392" t="s">
        <v>302</v>
      </c>
      <c r="C183" s="393">
        <v>1972</v>
      </c>
      <c r="D183" s="394">
        <v>1000</v>
      </c>
      <c r="E183" s="395">
        <f>C183/D183</f>
        <v>1.972</v>
      </c>
      <c r="F183" s="393"/>
      <c r="G183" s="394"/>
      <c r="H183" s="395">
        <v>1.972</v>
      </c>
      <c r="I183" s="393">
        <v>0.05</v>
      </c>
      <c r="J183" s="394" t="s">
        <v>19</v>
      </c>
      <c r="K183" s="395" t="s">
        <v>22</v>
      </c>
    </row>
    <row r="184" spans="1:26" s="390" customFormat="1" ht="13.2">
      <c r="A184" s="391">
        <v>2549</v>
      </c>
      <c r="B184" s="392" t="s">
        <v>137</v>
      </c>
      <c r="C184" s="393">
        <v>2</v>
      </c>
      <c r="D184" s="394">
        <v>1000</v>
      </c>
      <c r="E184" s="395">
        <f t="shared" ref="E184:E218" si="23">C184/D184</f>
        <v>2E-3</v>
      </c>
      <c r="F184" s="393"/>
      <c r="G184" s="394"/>
      <c r="H184" s="395">
        <f t="shared" ref="H184:H188" si="24">E184</f>
        <v>2E-3</v>
      </c>
      <c r="I184" s="393">
        <v>0.5</v>
      </c>
      <c r="J184" s="394" t="s">
        <v>32</v>
      </c>
      <c r="K184" s="395" t="s">
        <v>20</v>
      </c>
      <c r="L184" s="365"/>
      <c r="M184" s="365"/>
      <c r="N184" s="365"/>
      <c r="O184" s="365"/>
      <c r="P184" s="365"/>
      <c r="Q184" s="365"/>
      <c r="R184" s="365"/>
      <c r="S184" s="365"/>
      <c r="T184" s="365"/>
      <c r="U184" s="365"/>
      <c r="V184" s="365"/>
      <c r="W184" s="365"/>
      <c r="X184" s="365"/>
      <c r="Y184" s="365"/>
      <c r="Z184" s="365"/>
    </row>
    <row r="185" spans="1:26" ht="13.2">
      <c r="A185" s="391">
        <v>2550</v>
      </c>
      <c r="B185" s="392" t="s">
        <v>138</v>
      </c>
      <c r="C185" s="393">
        <v>10</v>
      </c>
      <c r="D185" s="394">
        <v>1000</v>
      </c>
      <c r="E185" s="395">
        <f>C185/D185</f>
        <v>0.01</v>
      </c>
      <c r="F185" s="393"/>
      <c r="G185" s="394"/>
      <c r="H185" s="395">
        <f t="shared" si="24"/>
        <v>0.01</v>
      </c>
      <c r="I185" s="393">
        <v>1</v>
      </c>
      <c r="J185" s="394" t="s">
        <v>88</v>
      </c>
      <c r="K185" s="395" t="s">
        <v>20</v>
      </c>
    </row>
    <row r="186" spans="1:26" ht="13.2">
      <c r="A186" s="391">
        <v>2551</v>
      </c>
      <c r="B186" s="392" t="s">
        <v>301</v>
      </c>
      <c r="C186" s="393">
        <v>100</v>
      </c>
      <c r="D186" s="394">
        <v>1000</v>
      </c>
      <c r="E186" s="395">
        <f>C186/D186</f>
        <v>0.1</v>
      </c>
      <c r="F186" s="393"/>
      <c r="G186" s="394"/>
      <c r="H186" s="395">
        <f>E186</f>
        <v>0.1</v>
      </c>
      <c r="I186" s="393">
        <v>0.05</v>
      </c>
      <c r="J186" s="394" t="s">
        <v>19</v>
      </c>
      <c r="K186" s="395" t="s">
        <v>25</v>
      </c>
    </row>
    <row r="187" spans="1:26" ht="13.2">
      <c r="A187" s="391">
        <v>2552</v>
      </c>
      <c r="B187" s="392" t="s">
        <v>140</v>
      </c>
      <c r="C187" s="393">
        <v>655</v>
      </c>
      <c r="D187" s="394">
        <v>1000</v>
      </c>
      <c r="E187" s="395">
        <f t="shared" si="23"/>
        <v>0.65500000000000003</v>
      </c>
      <c r="F187" s="393"/>
      <c r="G187" s="394"/>
      <c r="H187" s="395">
        <f t="shared" si="24"/>
        <v>0.65500000000000003</v>
      </c>
      <c r="I187" s="393">
        <v>1</v>
      </c>
      <c r="J187" s="394" t="s">
        <v>88</v>
      </c>
      <c r="K187" s="395" t="s">
        <v>22</v>
      </c>
    </row>
    <row r="188" spans="1:26" s="390" customFormat="1" ht="13.2">
      <c r="A188" s="391">
        <v>2553</v>
      </c>
      <c r="B188" s="392" t="s">
        <v>141</v>
      </c>
      <c r="C188" s="393">
        <v>530</v>
      </c>
      <c r="D188" s="394">
        <v>1000</v>
      </c>
      <c r="E188" s="395">
        <f t="shared" si="23"/>
        <v>0.53</v>
      </c>
      <c r="F188" s="393"/>
      <c r="G188" s="394"/>
      <c r="H188" s="395">
        <f t="shared" si="24"/>
        <v>0.53</v>
      </c>
      <c r="I188" s="393">
        <v>1</v>
      </c>
      <c r="J188" s="394" t="s">
        <v>88</v>
      </c>
      <c r="K188" s="395" t="s">
        <v>20</v>
      </c>
      <c r="L188" s="365"/>
      <c r="M188" s="365"/>
      <c r="N188" s="365"/>
      <c r="O188" s="365"/>
      <c r="P188" s="365"/>
      <c r="Q188" s="365"/>
      <c r="R188" s="365"/>
      <c r="S188" s="365"/>
      <c r="T188" s="365"/>
      <c r="U188" s="365"/>
      <c r="V188" s="365"/>
      <c r="W188" s="365"/>
      <c r="X188" s="365"/>
      <c r="Y188" s="365"/>
      <c r="Z188" s="365"/>
    </row>
    <row r="189" spans="1:26" s="390" customFormat="1" ht="13.2">
      <c r="A189" s="391">
        <v>2554</v>
      </c>
      <c r="B189" s="392" t="s">
        <v>142</v>
      </c>
      <c r="C189" s="393">
        <v>0.2</v>
      </c>
      <c r="D189" s="394">
        <v>1000</v>
      </c>
      <c r="E189" s="395">
        <f t="shared" si="23"/>
        <v>2.0000000000000001E-4</v>
      </c>
      <c r="F189" s="393">
        <v>0.16</v>
      </c>
      <c r="G189" s="394">
        <v>100</v>
      </c>
      <c r="H189" s="395">
        <f>F189/G189</f>
        <v>1.6000000000000001E-3</v>
      </c>
      <c r="I189" s="393">
        <v>1</v>
      </c>
      <c r="J189" s="394" t="s">
        <v>88</v>
      </c>
      <c r="K189" s="395" t="s">
        <v>20</v>
      </c>
      <c r="L189" s="365"/>
      <c r="M189" s="365"/>
      <c r="N189" s="365"/>
      <c r="O189" s="365"/>
      <c r="P189" s="365"/>
      <c r="Q189" s="365"/>
      <c r="R189" s="365"/>
      <c r="S189" s="365"/>
      <c r="T189" s="365"/>
      <c r="U189" s="365"/>
      <c r="V189" s="365"/>
      <c r="W189" s="365"/>
      <c r="X189" s="365"/>
      <c r="Y189" s="365"/>
      <c r="Z189" s="365"/>
    </row>
    <row r="190" spans="1:26" s="390" customFormat="1" ht="13.2">
      <c r="A190" s="391">
        <v>2555</v>
      </c>
      <c r="B190" s="392" t="s">
        <v>143</v>
      </c>
      <c r="C190" s="393">
        <v>81</v>
      </c>
      <c r="D190" s="394">
        <v>1000</v>
      </c>
      <c r="E190" s="395">
        <f t="shared" si="23"/>
        <v>8.1000000000000003E-2</v>
      </c>
      <c r="F190" s="393">
        <v>17</v>
      </c>
      <c r="G190" s="394">
        <v>100</v>
      </c>
      <c r="H190" s="395">
        <f>F190/G190</f>
        <v>0.17</v>
      </c>
      <c r="I190" s="393">
        <v>0.05</v>
      </c>
      <c r="J190" s="394" t="s">
        <v>19</v>
      </c>
      <c r="K190" s="395" t="s">
        <v>20</v>
      </c>
      <c r="L190" s="365"/>
      <c r="M190" s="365"/>
      <c r="N190" s="365"/>
      <c r="O190" s="365"/>
      <c r="P190" s="365"/>
      <c r="Q190" s="365"/>
      <c r="R190" s="365"/>
      <c r="S190" s="365"/>
      <c r="T190" s="365"/>
      <c r="U190" s="365"/>
      <c r="V190" s="365"/>
      <c r="W190" s="365"/>
      <c r="X190" s="365"/>
      <c r="Y190" s="365"/>
      <c r="Z190" s="365"/>
    </row>
    <row r="191" spans="1:26" ht="13.2">
      <c r="A191" s="391">
        <v>2556</v>
      </c>
      <c r="B191" s="392" t="s">
        <v>144</v>
      </c>
      <c r="C191" s="393">
        <v>100</v>
      </c>
      <c r="D191" s="394">
        <v>1000</v>
      </c>
      <c r="E191" s="395">
        <v>0.1</v>
      </c>
      <c r="F191" s="393">
        <v>5.5</v>
      </c>
      <c r="G191" s="394">
        <v>50</v>
      </c>
      <c r="H191" s="395">
        <v>0.11</v>
      </c>
      <c r="I191" s="393">
        <v>0.5</v>
      </c>
      <c r="J191" s="394" t="s">
        <v>32</v>
      </c>
      <c r="K191" s="395" t="s">
        <v>20</v>
      </c>
    </row>
    <row r="192" spans="1:26" s="390" customFormat="1" ht="13.2">
      <c r="A192" s="391">
        <v>2557</v>
      </c>
      <c r="B192" s="392" t="s">
        <v>145</v>
      </c>
      <c r="C192" s="393">
        <v>10</v>
      </c>
      <c r="D192" s="394">
        <v>1000</v>
      </c>
      <c r="E192" s="395">
        <f t="shared" si="23"/>
        <v>0.01</v>
      </c>
      <c r="F192" s="393">
        <v>1</v>
      </c>
      <c r="G192" s="394">
        <v>10</v>
      </c>
      <c r="H192" s="395">
        <f>F192/G192</f>
        <v>0.1</v>
      </c>
      <c r="I192" s="393">
        <v>1</v>
      </c>
      <c r="J192" s="394" t="s">
        <v>88</v>
      </c>
      <c r="K192" s="395" t="s">
        <v>20</v>
      </c>
      <c r="L192" s="365"/>
      <c r="M192" s="365"/>
      <c r="N192" s="365"/>
      <c r="O192" s="365"/>
      <c r="P192" s="365"/>
      <c r="Q192" s="365"/>
      <c r="R192" s="365"/>
      <c r="S192" s="365"/>
      <c r="T192" s="365"/>
      <c r="U192" s="365"/>
      <c r="V192" s="365"/>
      <c r="W192" s="365"/>
      <c r="X192" s="365"/>
      <c r="Y192" s="365"/>
      <c r="Z192" s="365"/>
    </row>
    <row r="193" spans="1:26" s="390" customFormat="1" ht="13.2">
      <c r="A193" s="391">
        <v>2558</v>
      </c>
      <c r="B193" s="392" t="s">
        <v>146</v>
      </c>
      <c r="C193" s="393">
        <v>4.2249999999999996</v>
      </c>
      <c r="D193" s="394">
        <v>1000</v>
      </c>
      <c r="E193" s="395">
        <v>4.2249999999999996E-3</v>
      </c>
      <c r="F193" s="393">
        <v>0.11</v>
      </c>
      <c r="G193" s="394">
        <v>50</v>
      </c>
      <c r="H193" s="395">
        <v>2.2000000000000001E-3</v>
      </c>
      <c r="I193" s="393">
        <v>0.05</v>
      </c>
      <c r="J193" s="394" t="s">
        <v>19</v>
      </c>
      <c r="K193" s="395" t="s">
        <v>22</v>
      </c>
      <c r="L193" s="365"/>
      <c r="M193" s="365"/>
      <c r="N193" s="365"/>
      <c r="O193" s="365"/>
      <c r="P193" s="365"/>
      <c r="Q193" s="365"/>
      <c r="R193" s="365"/>
      <c r="S193" s="365"/>
      <c r="T193" s="365"/>
      <c r="U193" s="365"/>
      <c r="V193" s="365"/>
      <c r="W193" s="365"/>
      <c r="X193" s="365"/>
      <c r="Y193" s="365"/>
      <c r="Z193" s="365"/>
    </row>
    <row r="194" spans="1:26" s="390" customFormat="1" ht="13.2">
      <c r="A194" s="391">
        <v>2559</v>
      </c>
      <c r="B194" s="392" t="s">
        <v>147</v>
      </c>
      <c r="C194" s="393">
        <v>0.26</v>
      </c>
      <c r="D194" s="394">
        <v>1000</v>
      </c>
      <c r="E194" s="395">
        <f>C194/D194</f>
        <v>2.6000000000000003E-4</v>
      </c>
      <c r="F194" s="393">
        <v>3.9600000000000003E-2</v>
      </c>
      <c r="G194" s="394">
        <v>50</v>
      </c>
      <c r="H194" s="395">
        <v>7.9000000000000001E-4</v>
      </c>
      <c r="I194" s="393">
        <v>0.05</v>
      </c>
      <c r="J194" s="394" t="s">
        <v>19</v>
      </c>
      <c r="K194" s="395" t="s">
        <v>22</v>
      </c>
      <c r="L194" s="365"/>
      <c r="M194" s="365"/>
      <c r="N194" s="365"/>
      <c r="O194" s="365"/>
      <c r="P194" s="365"/>
      <c r="Q194" s="365"/>
      <c r="R194" s="365"/>
      <c r="S194" s="365"/>
      <c r="T194" s="365"/>
      <c r="U194" s="365"/>
      <c r="V194" s="365"/>
      <c r="W194" s="365"/>
      <c r="X194" s="365"/>
      <c r="Y194" s="365"/>
      <c r="Z194" s="365"/>
    </row>
    <row r="195" spans="1:26" s="390" customFormat="1" ht="13.2">
      <c r="A195" s="391">
        <v>2560</v>
      </c>
      <c r="B195" s="392" t="s">
        <v>148</v>
      </c>
      <c r="C195" s="393">
        <v>100</v>
      </c>
      <c r="D195" s="394">
        <v>1000</v>
      </c>
      <c r="E195" s="395">
        <f t="shared" si="23"/>
        <v>0.1</v>
      </c>
      <c r="F195" s="393"/>
      <c r="G195" s="394"/>
      <c r="H195" s="395">
        <f t="shared" ref="H195:H231" si="25">E195</f>
        <v>0.1</v>
      </c>
      <c r="I195" s="393">
        <v>0.05</v>
      </c>
      <c r="J195" s="394" t="s">
        <v>19</v>
      </c>
      <c r="K195" s="395" t="s">
        <v>25</v>
      </c>
      <c r="L195" s="365"/>
      <c r="M195" s="365"/>
      <c r="N195" s="365"/>
      <c r="O195" s="365"/>
      <c r="P195" s="365"/>
      <c r="Q195" s="365"/>
      <c r="R195" s="365"/>
      <c r="S195" s="365"/>
      <c r="T195" s="365"/>
      <c r="U195" s="365"/>
      <c r="V195" s="365"/>
      <c r="W195" s="365"/>
      <c r="X195" s="365"/>
      <c r="Y195" s="365"/>
      <c r="Z195" s="365"/>
    </row>
    <row r="196" spans="1:26" s="390" customFormat="1" ht="13.2">
      <c r="A196" s="391">
        <v>2561</v>
      </c>
      <c r="B196" s="392" t="s">
        <v>149</v>
      </c>
      <c r="C196" s="393">
        <v>31</v>
      </c>
      <c r="D196" s="394">
        <v>1000</v>
      </c>
      <c r="E196" s="395">
        <f t="shared" si="23"/>
        <v>3.1E-2</v>
      </c>
      <c r="F196" s="393"/>
      <c r="G196" s="394"/>
      <c r="H196" s="395">
        <f t="shared" si="25"/>
        <v>3.1E-2</v>
      </c>
      <c r="I196" s="393">
        <v>0.05</v>
      </c>
      <c r="J196" s="394" t="s">
        <v>19</v>
      </c>
      <c r="K196" s="395" t="s">
        <v>22</v>
      </c>
      <c r="L196" s="365"/>
      <c r="M196" s="365"/>
      <c r="N196" s="365"/>
      <c r="O196" s="365"/>
      <c r="P196" s="365"/>
      <c r="Q196" s="365"/>
      <c r="R196" s="365"/>
      <c r="S196" s="365"/>
      <c r="T196" s="365"/>
      <c r="U196" s="365"/>
      <c r="V196" s="365"/>
      <c r="W196" s="365"/>
      <c r="X196" s="365"/>
      <c r="Y196" s="365"/>
      <c r="Z196" s="365"/>
    </row>
    <row r="197" spans="1:26" s="390" customFormat="1" ht="13.2">
      <c r="A197" s="391">
        <v>2562</v>
      </c>
      <c r="B197" s="392" t="s">
        <v>150</v>
      </c>
      <c r="C197" s="393">
        <v>106</v>
      </c>
      <c r="D197" s="394">
        <v>1000</v>
      </c>
      <c r="E197" s="395">
        <f t="shared" si="23"/>
        <v>0.106</v>
      </c>
      <c r="F197" s="393"/>
      <c r="G197" s="394"/>
      <c r="H197" s="395">
        <f t="shared" si="25"/>
        <v>0.106</v>
      </c>
      <c r="I197" s="393">
        <v>0.05</v>
      </c>
      <c r="J197" s="394" t="s">
        <v>19</v>
      </c>
      <c r="K197" s="395" t="s">
        <v>25</v>
      </c>
      <c r="L197" s="365"/>
      <c r="M197" s="365"/>
      <c r="N197" s="365"/>
      <c r="O197" s="365"/>
      <c r="P197" s="365"/>
      <c r="Q197" s="365"/>
      <c r="R197" s="365"/>
      <c r="S197" s="365"/>
      <c r="T197" s="365"/>
      <c r="U197" s="365"/>
      <c r="V197" s="365"/>
      <c r="W197" s="365"/>
      <c r="X197" s="365"/>
      <c r="Y197" s="365"/>
      <c r="Z197" s="365"/>
    </row>
    <row r="198" spans="1:26" s="390" customFormat="1" ht="13.2">
      <c r="A198" s="391">
        <v>2563</v>
      </c>
      <c r="B198" s="392" t="s">
        <v>151</v>
      </c>
      <c r="C198" s="393">
        <v>106</v>
      </c>
      <c r="D198" s="394">
        <v>1000</v>
      </c>
      <c r="E198" s="395">
        <f t="shared" si="23"/>
        <v>0.106</v>
      </c>
      <c r="F198" s="393"/>
      <c r="G198" s="394"/>
      <c r="H198" s="395">
        <f t="shared" si="25"/>
        <v>0.106</v>
      </c>
      <c r="I198" s="393">
        <v>0.05</v>
      </c>
      <c r="J198" s="394" t="s">
        <v>19</v>
      </c>
      <c r="K198" s="395" t="s">
        <v>22</v>
      </c>
      <c r="L198" s="365"/>
      <c r="M198" s="365"/>
      <c r="N198" s="365"/>
      <c r="O198" s="365"/>
      <c r="P198" s="365"/>
      <c r="Q198" s="365"/>
      <c r="R198" s="365"/>
      <c r="S198" s="365"/>
      <c r="T198" s="365"/>
      <c r="U198" s="365"/>
      <c r="V198" s="365"/>
      <c r="W198" s="365"/>
      <c r="X198" s="365"/>
      <c r="Y198" s="365"/>
      <c r="Z198" s="365"/>
    </row>
    <row r="199" spans="1:26" ht="12" customHeight="1">
      <c r="A199" s="391">
        <v>2564</v>
      </c>
      <c r="B199" s="392" t="s">
        <v>152</v>
      </c>
      <c r="C199" s="393">
        <v>51</v>
      </c>
      <c r="D199" s="394">
        <v>1000</v>
      </c>
      <c r="E199" s="395">
        <v>5.0999999999999997E-2</v>
      </c>
      <c r="F199" s="393"/>
      <c r="G199" s="394"/>
      <c r="H199" s="395">
        <v>5.0999999999999997E-2</v>
      </c>
      <c r="I199" s="393">
        <v>0.05</v>
      </c>
      <c r="J199" s="394" t="s">
        <v>19</v>
      </c>
      <c r="K199" s="395" t="s">
        <v>22</v>
      </c>
    </row>
    <row r="200" spans="1:26" ht="13.2">
      <c r="A200" s="391">
        <v>2565</v>
      </c>
      <c r="B200" s="392" t="s">
        <v>153</v>
      </c>
      <c r="C200" s="393">
        <v>138</v>
      </c>
      <c r="D200" s="394">
        <v>1000</v>
      </c>
      <c r="E200" s="395">
        <f t="shared" ref="E200" si="26">C200/D200</f>
        <v>0.13800000000000001</v>
      </c>
      <c r="F200" s="393"/>
      <c r="G200" s="394"/>
      <c r="H200" s="395">
        <f t="shared" ref="H200" si="27">E200</f>
        <v>0.13800000000000001</v>
      </c>
      <c r="I200" s="393">
        <v>0.05</v>
      </c>
      <c r="J200" s="394" t="s">
        <v>104</v>
      </c>
      <c r="K200" s="395" t="s">
        <v>104</v>
      </c>
    </row>
    <row r="201" spans="1:26" s="390" customFormat="1" ht="13.2">
      <c r="A201" s="391">
        <v>2566</v>
      </c>
      <c r="B201" s="392" t="s">
        <v>154</v>
      </c>
      <c r="C201" s="393">
        <v>128</v>
      </c>
      <c r="D201" s="394">
        <v>5000</v>
      </c>
      <c r="E201" s="395">
        <f t="shared" si="23"/>
        <v>2.5600000000000001E-2</v>
      </c>
      <c r="F201" s="393"/>
      <c r="G201" s="394"/>
      <c r="H201" s="395">
        <f t="shared" si="25"/>
        <v>2.5600000000000001E-2</v>
      </c>
      <c r="I201" s="393">
        <v>0.05</v>
      </c>
      <c r="J201" s="394" t="s">
        <v>19</v>
      </c>
      <c r="K201" s="395" t="s">
        <v>22</v>
      </c>
      <c r="L201" s="365"/>
      <c r="M201" s="365"/>
      <c r="N201" s="365"/>
      <c r="O201" s="365"/>
      <c r="P201" s="365"/>
      <c r="Q201" s="365"/>
      <c r="R201" s="365"/>
      <c r="S201" s="365"/>
      <c r="T201" s="365"/>
      <c r="U201" s="365"/>
      <c r="V201" s="365"/>
      <c r="W201" s="365"/>
      <c r="X201" s="365"/>
      <c r="Y201" s="365"/>
      <c r="Z201" s="365"/>
    </row>
    <row r="202" spans="1:26" s="390" customFormat="1" ht="13.2">
      <c r="A202" s="391">
        <v>2567</v>
      </c>
      <c r="B202" s="392" t="s">
        <v>155</v>
      </c>
      <c r="C202" s="393">
        <v>30</v>
      </c>
      <c r="D202" s="394">
        <v>1000</v>
      </c>
      <c r="E202" s="395">
        <f t="shared" si="23"/>
        <v>0.03</v>
      </c>
      <c r="F202" s="393"/>
      <c r="G202" s="394"/>
      <c r="H202" s="395">
        <f t="shared" si="25"/>
        <v>0.03</v>
      </c>
      <c r="I202" s="393">
        <v>0.05</v>
      </c>
      <c r="J202" s="394" t="s">
        <v>19</v>
      </c>
      <c r="K202" s="395" t="s">
        <v>25</v>
      </c>
      <c r="L202" s="365"/>
      <c r="M202" s="365"/>
      <c r="N202" s="365"/>
      <c r="O202" s="365"/>
      <c r="P202" s="365"/>
      <c r="Q202" s="365"/>
      <c r="R202" s="365"/>
      <c r="S202" s="365"/>
      <c r="T202" s="365"/>
      <c r="U202" s="365"/>
      <c r="V202" s="365"/>
      <c r="W202" s="365"/>
      <c r="X202" s="365"/>
      <c r="Y202" s="365"/>
      <c r="Z202" s="365"/>
    </row>
    <row r="203" spans="1:26" s="390" customFormat="1" ht="13.2">
      <c r="A203" s="391">
        <v>2568</v>
      </c>
      <c r="B203" s="392" t="s">
        <v>156</v>
      </c>
      <c r="C203" s="393">
        <v>130</v>
      </c>
      <c r="D203" s="394">
        <v>1000</v>
      </c>
      <c r="E203" s="395">
        <f t="shared" si="23"/>
        <v>0.13</v>
      </c>
      <c r="F203" s="393"/>
      <c r="G203" s="394"/>
      <c r="H203" s="395">
        <f t="shared" si="25"/>
        <v>0.13</v>
      </c>
      <c r="I203" s="393">
        <v>0.05</v>
      </c>
      <c r="J203" s="394" t="s">
        <v>19</v>
      </c>
      <c r="K203" s="395" t="s">
        <v>25</v>
      </c>
      <c r="L203" s="365"/>
      <c r="M203" s="365"/>
      <c r="N203" s="365"/>
      <c r="O203" s="365"/>
      <c r="P203" s="365"/>
      <c r="Q203" s="365"/>
      <c r="R203" s="365"/>
      <c r="S203" s="365"/>
      <c r="T203" s="365"/>
      <c r="U203" s="365"/>
      <c r="V203" s="365"/>
      <c r="W203" s="365"/>
      <c r="X203" s="365"/>
      <c r="Y203" s="365"/>
      <c r="Z203" s="365"/>
    </row>
    <row r="204" spans="1:26" ht="13.2">
      <c r="A204" s="391">
        <v>2569</v>
      </c>
      <c r="B204" s="392" t="s">
        <v>157</v>
      </c>
      <c r="C204" s="393">
        <v>48</v>
      </c>
      <c r="D204" s="394">
        <v>1000</v>
      </c>
      <c r="E204" s="395">
        <v>4.8000000000000001E-2</v>
      </c>
      <c r="F204" s="393"/>
      <c r="G204" s="394"/>
      <c r="H204" s="395">
        <v>4.8000000000000001E-2</v>
      </c>
      <c r="I204" s="393">
        <v>1</v>
      </c>
      <c r="J204" s="394" t="s">
        <v>104</v>
      </c>
      <c r="K204" s="395" t="s">
        <v>104</v>
      </c>
    </row>
    <row r="205" spans="1:26" s="390" customFormat="1" ht="13.2">
      <c r="A205" s="391">
        <v>2570</v>
      </c>
      <c r="B205" s="392" t="s">
        <v>158</v>
      </c>
      <c r="C205" s="393">
        <v>100</v>
      </c>
      <c r="D205" s="394">
        <v>1000</v>
      </c>
      <c r="E205" s="395">
        <v>0.1</v>
      </c>
      <c r="F205" s="393">
        <v>10</v>
      </c>
      <c r="G205" s="394">
        <v>50</v>
      </c>
      <c r="H205" s="395">
        <v>0.2</v>
      </c>
      <c r="I205" s="393">
        <v>0.05</v>
      </c>
      <c r="J205" s="394" t="s">
        <v>19</v>
      </c>
      <c r="K205" s="395" t="s">
        <v>22</v>
      </c>
      <c r="L205" s="365"/>
      <c r="M205" s="365"/>
      <c r="N205" s="365"/>
      <c r="O205" s="365"/>
      <c r="P205" s="365"/>
      <c r="Q205" s="365"/>
      <c r="R205" s="365"/>
      <c r="S205" s="365"/>
      <c r="T205" s="365"/>
      <c r="U205" s="365"/>
      <c r="V205" s="365"/>
      <c r="W205" s="365"/>
      <c r="X205" s="365"/>
      <c r="Y205" s="365"/>
      <c r="Z205" s="365"/>
    </row>
    <row r="206" spans="1:26" s="390" customFormat="1" ht="13.2">
      <c r="A206" s="391">
        <v>2571</v>
      </c>
      <c r="B206" s="392" t="s">
        <v>300</v>
      </c>
      <c r="C206" s="393">
        <v>31.2</v>
      </c>
      <c r="D206" s="394">
        <v>1000</v>
      </c>
      <c r="E206" s="395">
        <v>3.1199999999999999E-2</v>
      </c>
      <c r="F206" s="393"/>
      <c r="G206" s="394"/>
      <c r="H206" s="395">
        <v>3.1199999999999999E-2</v>
      </c>
      <c r="I206" s="393">
        <v>0.05</v>
      </c>
      <c r="J206" s="394" t="s">
        <v>19</v>
      </c>
      <c r="K206" s="395" t="s">
        <v>22</v>
      </c>
      <c r="L206" s="365"/>
      <c r="M206" s="365"/>
      <c r="N206" s="365"/>
      <c r="O206" s="365"/>
      <c r="P206" s="365"/>
      <c r="Q206" s="365"/>
      <c r="R206" s="365"/>
      <c r="S206" s="365"/>
      <c r="T206" s="365"/>
      <c r="U206" s="365"/>
      <c r="V206" s="365"/>
      <c r="W206" s="365"/>
      <c r="X206" s="365"/>
      <c r="Y206" s="365"/>
      <c r="Z206" s="365"/>
    </row>
    <row r="207" spans="1:26" s="390" customFormat="1" ht="13.2">
      <c r="A207" s="391">
        <v>2572</v>
      </c>
      <c r="B207" s="392" t="s">
        <v>160</v>
      </c>
      <c r="C207" s="393">
        <v>208</v>
      </c>
      <c r="D207" s="394">
        <v>5000</v>
      </c>
      <c r="E207" s="395">
        <f t="shared" si="23"/>
        <v>4.1599999999999998E-2</v>
      </c>
      <c r="F207" s="393"/>
      <c r="G207" s="394"/>
      <c r="H207" s="395">
        <f t="shared" si="25"/>
        <v>4.1599999999999998E-2</v>
      </c>
      <c r="I207" s="393">
        <v>0.05</v>
      </c>
      <c r="J207" s="394" t="s">
        <v>19</v>
      </c>
      <c r="K207" s="395" t="s">
        <v>22</v>
      </c>
      <c r="L207" s="365"/>
      <c r="M207" s="365"/>
      <c r="N207" s="365"/>
      <c r="O207" s="365"/>
      <c r="P207" s="365"/>
      <c r="Q207" s="365"/>
      <c r="R207" s="365"/>
      <c r="S207" s="365"/>
      <c r="T207" s="365"/>
      <c r="U207" s="365"/>
      <c r="V207" s="365"/>
      <c r="W207" s="365"/>
      <c r="X207" s="365"/>
      <c r="Y207" s="365"/>
      <c r="Z207" s="365"/>
    </row>
    <row r="208" spans="1:26" s="390" customFormat="1" ht="13.2">
      <c r="A208" s="391">
        <v>2573</v>
      </c>
      <c r="B208" s="392" t="s">
        <v>161</v>
      </c>
      <c r="C208" s="393">
        <v>95</v>
      </c>
      <c r="D208" s="394">
        <v>5000</v>
      </c>
      <c r="E208" s="395">
        <f t="shared" si="23"/>
        <v>1.9E-2</v>
      </c>
      <c r="F208" s="393"/>
      <c r="G208" s="394"/>
      <c r="H208" s="395">
        <f t="shared" si="25"/>
        <v>1.9E-2</v>
      </c>
      <c r="I208" s="393">
        <v>0.05</v>
      </c>
      <c r="J208" s="394" t="s">
        <v>19</v>
      </c>
      <c r="K208" s="395" t="s">
        <v>22</v>
      </c>
      <c r="L208" s="365"/>
      <c r="M208" s="365"/>
      <c r="N208" s="365"/>
      <c r="O208" s="365"/>
      <c r="P208" s="365"/>
      <c r="Q208" s="365"/>
      <c r="R208" s="365"/>
      <c r="S208" s="365"/>
      <c r="T208" s="365"/>
      <c r="U208" s="365"/>
      <c r="V208" s="365"/>
      <c r="W208" s="365"/>
      <c r="X208" s="365"/>
      <c r="Y208" s="365"/>
      <c r="Z208" s="365"/>
    </row>
    <row r="209" spans="1:26" s="390" customFormat="1" ht="13.2">
      <c r="A209" s="391">
        <v>2574</v>
      </c>
      <c r="B209" s="392" t="s">
        <v>162</v>
      </c>
      <c r="C209" s="393">
        <v>6500</v>
      </c>
      <c r="D209" s="394">
        <v>1000</v>
      </c>
      <c r="E209" s="395">
        <f t="shared" si="23"/>
        <v>6.5</v>
      </c>
      <c r="F209" s="393"/>
      <c r="G209" s="394"/>
      <c r="H209" s="395">
        <f t="shared" si="25"/>
        <v>6.5</v>
      </c>
      <c r="I209" s="393">
        <v>0.05</v>
      </c>
      <c r="J209" s="394" t="s">
        <v>19</v>
      </c>
      <c r="K209" s="395" t="s">
        <v>25</v>
      </c>
      <c r="L209" s="365"/>
      <c r="M209" s="365"/>
      <c r="N209" s="365"/>
      <c r="O209" s="365"/>
      <c r="P209" s="365"/>
      <c r="Q209" s="365"/>
      <c r="R209" s="365"/>
      <c r="S209" s="365"/>
      <c r="T209" s="365"/>
      <c r="U209" s="365"/>
      <c r="V209" s="365"/>
      <c r="W209" s="365"/>
      <c r="X209" s="365"/>
      <c r="Y209" s="365"/>
      <c r="Z209" s="365"/>
    </row>
    <row r="210" spans="1:26" s="390" customFormat="1" ht="13.2">
      <c r="A210" s="391">
        <v>2575</v>
      </c>
      <c r="B210" s="392" t="s">
        <v>163</v>
      </c>
      <c r="C210" s="393">
        <v>911</v>
      </c>
      <c r="D210" s="394">
        <v>1000</v>
      </c>
      <c r="E210" s="395">
        <v>0.91100000000000003</v>
      </c>
      <c r="F210" s="393">
        <v>88</v>
      </c>
      <c r="G210" s="394">
        <v>10</v>
      </c>
      <c r="H210" s="395">
        <v>8.8000000000000007</v>
      </c>
      <c r="I210" s="393">
        <v>0.05</v>
      </c>
      <c r="J210" s="394" t="s">
        <v>19</v>
      </c>
      <c r="K210" s="395" t="s">
        <v>25</v>
      </c>
      <c r="L210" s="365"/>
      <c r="M210" s="365"/>
      <c r="N210" s="365"/>
      <c r="O210" s="365"/>
      <c r="P210" s="365"/>
      <c r="Q210" s="365"/>
      <c r="R210" s="365"/>
      <c r="S210" s="365"/>
      <c r="T210" s="365"/>
      <c r="U210" s="365"/>
      <c r="V210" s="365"/>
      <c r="W210" s="365"/>
      <c r="X210" s="365"/>
      <c r="Y210" s="365"/>
      <c r="Z210" s="365"/>
    </row>
    <row r="211" spans="1:26" s="390" customFormat="1" ht="12" customHeight="1">
      <c r="A211" s="391">
        <v>2576</v>
      </c>
      <c r="B211" s="392" t="s">
        <v>164</v>
      </c>
      <c r="C211" s="393">
        <v>4400</v>
      </c>
      <c r="D211" s="394">
        <v>1000</v>
      </c>
      <c r="E211" s="395">
        <f>C211/D211</f>
        <v>4.4000000000000004</v>
      </c>
      <c r="F211" s="393">
        <v>100</v>
      </c>
      <c r="G211" s="394">
        <v>10</v>
      </c>
      <c r="H211" s="395">
        <f>F211/G211</f>
        <v>10</v>
      </c>
      <c r="I211" s="393">
        <v>0.05</v>
      </c>
      <c r="J211" s="394" t="s">
        <v>19</v>
      </c>
      <c r="K211" s="395" t="s">
        <v>25</v>
      </c>
      <c r="L211" s="365"/>
      <c r="M211" s="365"/>
      <c r="N211" s="365"/>
      <c r="O211" s="365"/>
      <c r="P211" s="365"/>
      <c r="Q211" s="365"/>
      <c r="R211" s="365"/>
      <c r="S211" s="365"/>
      <c r="T211" s="365"/>
      <c r="U211" s="365"/>
      <c r="V211" s="365"/>
      <c r="W211" s="365"/>
      <c r="X211" s="365"/>
      <c r="Y211" s="365"/>
      <c r="Z211" s="365"/>
    </row>
    <row r="212" spans="1:26" s="390" customFormat="1" ht="13.2">
      <c r="A212" s="391">
        <v>2577</v>
      </c>
      <c r="B212" s="392" t="s">
        <v>165</v>
      </c>
      <c r="C212" s="393">
        <v>500</v>
      </c>
      <c r="D212" s="394">
        <v>1000</v>
      </c>
      <c r="E212" s="395">
        <f>C212/D212</f>
        <v>0.5</v>
      </c>
      <c r="F212" s="393"/>
      <c r="G212" s="394"/>
      <c r="H212" s="395">
        <f>E212</f>
        <v>0.5</v>
      </c>
      <c r="I212" s="393">
        <v>0.05</v>
      </c>
      <c r="J212" s="394" t="s">
        <v>19</v>
      </c>
      <c r="K212" s="395" t="s">
        <v>22</v>
      </c>
      <c r="L212" s="365"/>
      <c r="M212" s="365"/>
      <c r="N212" s="365"/>
      <c r="O212" s="365"/>
      <c r="P212" s="365"/>
      <c r="Q212" s="365"/>
      <c r="R212" s="365"/>
      <c r="S212" s="365"/>
      <c r="T212" s="365"/>
      <c r="U212" s="365"/>
      <c r="V212" s="365"/>
      <c r="W212" s="365"/>
      <c r="X212" s="365"/>
      <c r="Y212" s="365"/>
      <c r="Z212" s="365"/>
    </row>
    <row r="213" spans="1:26" s="390" customFormat="1" ht="13.2">
      <c r="A213" s="391">
        <v>2578</v>
      </c>
      <c r="B213" s="392" t="s">
        <v>166</v>
      </c>
      <c r="C213" s="393">
        <v>3940</v>
      </c>
      <c r="D213" s="394">
        <v>5000</v>
      </c>
      <c r="E213" s="395">
        <f t="shared" si="23"/>
        <v>0.78800000000000003</v>
      </c>
      <c r="F213" s="393"/>
      <c r="G213" s="394"/>
      <c r="H213" s="395">
        <f t="shared" si="25"/>
        <v>0.78800000000000003</v>
      </c>
      <c r="I213" s="393">
        <v>0.05</v>
      </c>
      <c r="J213" s="394" t="s">
        <v>19</v>
      </c>
      <c r="K213" s="395" t="s">
        <v>22</v>
      </c>
      <c r="L213" s="365"/>
      <c r="M213" s="365"/>
      <c r="N213" s="365"/>
      <c r="O213" s="365"/>
      <c r="P213" s="365"/>
      <c r="Q213" s="365"/>
      <c r="R213" s="365"/>
      <c r="S213" s="365"/>
      <c r="T213" s="365"/>
      <c r="U213" s="365"/>
      <c r="V213" s="365"/>
      <c r="W213" s="365"/>
      <c r="X213" s="365"/>
      <c r="Y213" s="365"/>
      <c r="Z213" s="365"/>
    </row>
    <row r="214" spans="1:26" s="390" customFormat="1" ht="13.2">
      <c r="A214" s="391">
        <v>2579</v>
      </c>
      <c r="B214" s="392" t="s">
        <v>167</v>
      </c>
      <c r="C214" s="393">
        <v>1254</v>
      </c>
      <c r="D214" s="394">
        <v>1000</v>
      </c>
      <c r="E214" s="395">
        <f t="shared" si="23"/>
        <v>1.254</v>
      </c>
      <c r="F214" s="393"/>
      <c r="G214" s="394"/>
      <c r="H214" s="395">
        <f t="shared" si="25"/>
        <v>1.254</v>
      </c>
      <c r="I214" s="393">
        <v>0.05</v>
      </c>
      <c r="J214" s="394" t="s">
        <v>19</v>
      </c>
      <c r="K214" s="395" t="s">
        <v>22</v>
      </c>
      <c r="L214" s="365"/>
      <c r="M214" s="365"/>
      <c r="N214" s="365"/>
      <c r="O214" s="365"/>
      <c r="P214" s="365"/>
      <c r="Q214" s="365"/>
      <c r="R214" s="365"/>
      <c r="S214" s="365"/>
      <c r="T214" s="365"/>
      <c r="U214" s="365"/>
      <c r="V214" s="365"/>
      <c r="W214" s="365"/>
      <c r="X214" s="365"/>
      <c r="Y214" s="365"/>
      <c r="Z214" s="365"/>
    </row>
    <row r="215" spans="1:26" s="390" customFormat="1" ht="13.2">
      <c r="A215" s="391">
        <v>2580</v>
      </c>
      <c r="B215" s="392" t="s">
        <v>168</v>
      </c>
      <c r="C215" s="393">
        <v>943</v>
      </c>
      <c r="D215" s="394">
        <v>1000</v>
      </c>
      <c r="E215" s="395">
        <f t="shared" si="23"/>
        <v>0.94299999999999995</v>
      </c>
      <c r="F215" s="393">
        <v>320</v>
      </c>
      <c r="G215" s="394">
        <v>50</v>
      </c>
      <c r="H215" s="395">
        <f>F215/G215</f>
        <v>6.4</v>
      </c>
      <c r="I215" s="393">
        <v>0.5</v>
      </c>
      <c r="J215" s="394" t="s">
        <v>32</v>
      </c>
      <c r="K215" s="395" t="s">
        <v>22</v>
      </c>
      <c r="L215" s="365"/>
      <c r="M215" s="365"/>
      <c r="N215" s="365"/>
      <c r="O215" s="365"/>
      <c r="P215" s="365"/>
      <c r="Q215" s="365"/>
      <c r="R215" s="365"/>
      <c r="S215" s="365"/>
      <c r="T215" s="365"/>
      <c r="U215" s="365"/>
      <c r="V215" s="365"/>
      <c r="W215" s="365"/>
      <c r="X215" s="365"/>
      <c r="Y215" s="365"/>
      <c r="Z215" s="365"/>
    </row>
    <row r="216" spans="1:26" s="390" customFormat="1" ht="13.2">
      <c r="A216" s="391">
        <v>2581</v>
      </c>
      <c r="B216" s="392" t="s">
        <v>169</v>
      </c>
      <c r="C216" s="393">
        <v>32000</v>
      </c>
      <c r="D216" s="394">
        <v>1000</v>
      </c>
      <c r="E216" s="395">
        <f t="shared" si="23"/>
        <v>32</v>
      </c>
      <c r="F216" s="393"/>
      <c r="G216" s="394"/>
      <c r="H216" s="395">
        <f>E216</f>
        <v>32</v>
      </c>
      <c r="I216" s="393">
        <v>0.05</v>
      </c>
      <c r="J216" s="394" t="s">
        <v>19</v>
      </c>
      <c r="K216" s="395" t="s">
        <v>25</v>
      </c>
      <c r="L216" s="365"/>
      <c r="M216" s="365"/>
      <c r="N216" s="365"/>
      <c r="O216" s="365"/>
      <c r="P216" s="365"/>
      <c r="Q216" s="365"/>
      <c r="R216" s="365"/>
      <c r="S216" s="365"/>
      <c r="T216" s="365"/>
      <c r="U216" s="365"/>
      <c r="V216" s="365"/>
      <c r="W216" s="365"/>
      <c r="X216" s="365"/>
      <c r="Y216" s="365"/>
      <c r="Z216" s="365"/>
    </row>
    <row r="217" spans="1:26" s="390" customFormat="1" ht="13.2">
      <c r="A217" s="391">
        <v>2582</v>
      </c>
      <c r="B217" s="392" t="s">
        <v>170</v>
      </c>
      <c r="C217" s="393">
        <v>500</v>
      </c>
      <c r="D217" s="394">
        <v>1000</v>
      </c>
      <c r="E217" s="395">
        <f t="shared" si="23"/>
        <v>0.5</v>
      </c>
      <c r="F217" s="393"/>
      <c r="G217" s="394"/>
      <c r="H217" s="395">
        <f>E217</f>
        <v>0.5</v>
      </c>
      <c r="I217" s="393">
        <v>0.05</v>
      </c>
      <c r="J217" s="394" t="s">
        <v>19</v>
      </c>
      <c r="K217" s="395" t="s">
        <v>22</v>
      </c>
      <c r="L217" s="365"/>
      <c r="M217" s="365"/>
      <c r="N217" s="365"/>
      <c r="O217" s="365"/>
      <c r="P217" s="365"/>
      <c r="Q217" s="365"/>
      <c r="R217" s="365"/>
      <c r="S217" s="365"/>
      <c r="T217" s="365"/>
      <c r="U217" s="365"/>
      <c r="V217" s="365"/>
      <c r="W217" s="365"/>
      <c r="X217" s="365"/>
      <c r="Y217" s="365"/>
      <c r="Z217" s="365"/>
    </row>
    <row r="218" spans="1:26" s="390" customFormat="1" ht="13.2">
      <c r="A218" s="391">
        <v>2583</v>
      </c>
      <c r="B218" s="392" t="s">
        <v>171</v>
      </c>
      <c r="C218" s="443">
        <v>762.5</v>
      </c>
      <c r="D218" s="394">
        <v>1000</v>
      </c>
      <c r="E218" s="444">
        <f t="shared" si="23"/>
        <v>0.76249999999999996</v>
      </c>
      <c r="F218" s="393"/>
      <c r="G218" s="394"/>
      <c r="H218" s="444">
        <f>E218</f>
        <v>0.76249999999999996</v>
      </c>
      <c r="I218" s="393">
        <v>0.05</v>
      </c>
      <c r="J218" s="394" t="s">
        <v>19</v>
      </c>
      <c r="K218" s="395" t="s">
        <v>22</v>
      </c>
      <c r="L218" s="365"/>
      <c r="M218" s="365"/>
      <c r="N218" s="365"/>
      <c r="O218" s="365"/>
      <c r="P218" s="365"/>
      <c r="Q218" s="365"/>
      <c r="R218" s="365"/>
      <c r="S218" s="365"/>
      <c r="T218" s="365"/>
      <c r="U218" s="365"/>
      <c r="V218" s="365"/>
      <c r="W218" s="365"/>
      <c r="X218" s="365"/>
      <c r="Y218" s="365"/>
      <c r="Z218" s="365"/>
    </row>
    <row r="219" spans="1:26" s="390" customFormat="1" ht="13.2">
      <c r="A219" s="391">
        <v>2584</v>
      </c>
      <c r="B219" s="392" t="s">
        <v>172</v>
      </c>
      <c r="C219" s="393">
        <v>109</v>
      </c>
      <c r="D219" s="394">
        <v>1000</v>
      </c>
      <c r="E219" s="395">
        <f>C219/D219</f>
        <v>0.109</v>
      </c>
      <c r="F219" s="393">
        <v>172.5</v>
      </c>
      <c r="G219" s="394">
        <v>50</v>
      </c>
      <c r="H219" s="395">
        <f>F219/G219</f>
        <v>3.45</v>
      </c>
      <c r="I219" s="393">
        <v>0.05</v>
      </c>
      <c r="J219" s="394" t="s">
        <v>19</v>
      </c>
      <c r="K219" s="395" t="s">
        <v>22</v>
      </c>
      <c r="L219" s="365"/>
      <c r="M219" s="365"/>
      <c r="N219" s="365"/>
      <c r="O219" s="365"/>
      <c r="P219" s="365"/>
      <c r="Q219" s="365"/>
      <c r="R219" s="365"/>
      <c r="S219" s="365"/>
      <c r="T219" s="365"/>
      <c r="U219" s="365"/>
      <c r="V219" s="365"/>
      <c r="W219" s="365"/>
      <c r="X219" s="365"/>
      <c r="Y219" s="365"/>
      <c r="Z219" s="365"/>
    </row>
    <row r="220" spans="1:26" ht="13.2">
      <c r="A220" s="391">
        <v>2585</v>
      </c>
      <c r="B220" s="392" t="s">
        <v>173</v>
      </c>
      <c r="C220" s="393">
        <v>969</v>
      </c>
      <c r="D220" s="394">
        <v>1000</v>
      </c>
      <c r="E220" s="395">
        <f>C220/D220</f>
        <v>0.96899999999999997</v>
      </c>
      <c r="F220" s="393">
        <v>0.5</v>
      </c>
      <c r="G220" s="394">
        <v>50</v>
      </c>
      <c r="H220" s="395">
        <f>F220/G220</f>
        <v>0.01</v>
      </c>
      <c r="I220" s="393">
        <v>0.05</v>
      </c>
      <c r="J220" s="394" t="s">
        <v>19</v>
      </c>
      <c r="K220" s="395" t="s">
        <v>22</v>
      </c>
    </row>
    <row r="221" spans="1:26" ht="13.2">
      <c r="A221" s="391">
        <v>2586</v>
      </c>
      <c r="B221" s="392" t="s">
        <v>174</v>
      </c>
      <c r="C221" s="393">
        <v>841</v>
      </c>
      <c r="D221" s="394">
        <v>1000</v>
      </c>
      <c r="E221" s="395">
        <f t="shared" ref="E221:E249" si="28">C221/D221</f>
        <v>0.84099999999999997</v>
      </c>
      <c r="F221" s="393"/>
      <c r="G221" s="394"/>
      <c r="H221" s="395">
        <f t="shared" si="25"/>
        <v>0.84099999999999997</v>
      </c>
      <c r="I221" s="393">
        <v>0.05</v>
      </c>
      <c r="J221" s="394" t="s">
        <v>19</v>
      </c>
      <c r="K221" s="395" t="s">
        <v>22</v>
      </c>
    </row>
    <row r="222" spans="1:26" s="390" customFormat="1" ht="13.2">
      <c r="A222" s="391">
        <v>2587</v>
      </c>
      <c r="B222" s="392" t="s">
        <v>175</v>
      </c>
      <c r="C222" s="393">
        <v>1000</v>
      </c>
      <c r="D222" s="394">
        <v>5000</v>
      </c>
      <c r="E222" s="395">
        <f t="shared" si="28"/>
        <v>0.2</v>
      </c>
      <c r="F222" s="393"/>
      <c r="G222" s="394"/>
      <c r="H222" s="395">
        <f t="shared" si="25"/>
        <v>0.2</v>
      </c>
      <c r="I222" s="393">
        <v>0.5</v>
      </c>
      <c r="J222" s="394" t="s">
        <v>32</v>
      </c>
      <c r="K222" s="395" t="s">
        <v>22</v>
      </c>
      <c r="L222" s="365"/>
      <c r="M222" s="365"/>
      <c r="N222" s="365"/>
      <c r="O222" s="365"/>
      <c r="P222" s="365"/>
      <c r="Q222" s="365"/>
      <c r="R222" s="365"/>
      <c r="S222" s="365"/>
      <c r="T222" s="365"/>
      <c r="U222" s="365"/>
      <c r="V222" s="365"/>
      <c r="W222" s="365"/>
      <c r="X222" s="365"/>
      <c r="Y222" s="365"/>
      <c r="Z222" s="365"/>
    </row>
    <row r="223" spans="1:26" ht="13.2">
      <c r="A223" s="391">
        <v>2588</v>
      </c>
      <c r="B223" s="392" t="s">
        <v>176</v>
      </c>
      <c r="C223" s="393">
        <v>4400</v>
      </c>
      <c r="D223" s="394">
        <v>1000</v>
      </c>
      <c r="E223" s="395">
        <f t="shared" si="28"/>
        <v>4.4000000000000004</v>
      </c>
      <c r="F223" s="393"/>
      <c r="G223" s="394"/>
      <c r="H223" s="395">
        <f t="shared" si="25"/>
        <v>4.4000000000000004</v>
      </c>
      <c r="I223" s="393">
        <v>0.5</v>
      </c>
      <c r="J223" s="394" t="s">
        <v>32</v>
      </c>
      <c r="K223" s="395" t="s">
        <v>22</v>
      </c>
    </row>
    <row r="224" spans="1:26" ht="13.2">
      <c r="A224" s="391">
        <v>2589</v>
      </c>
      <c r="B224" s="392" t="s">
        <v>177</v>
      </c>
      <c r="C224" s="393">
        <v>1.8</v>
      </c>
      <c r="D224" s="394">
        <v>1000</v>
      </c>
      <c r="E224" s="395">
        <f t="shared" si="28"/>
        <v>1.8E-3</v>
      </c>
      <c r="F224" s="393"/>
      <c r="G224" s="394"/>
      <c r="H224" s="395">
        <f t="shared" si="25"/>
        <v>1.8E-3</v>
      </c>
      <c r="I224" s="393">
        <v>0.5</v>
      </c>
      <c r="J224" s="394" t="s">
        <v>19</v>
      </c>
      <c r="K224" s="395" t="s">
        <v>22</v>
      </c>
    </row>
    <row r="225" spans="1:26" s="390" customFormat="1" ht="13.2">
      <c r="A225" s="391">
        <v>2590</v>
      </c>
      <c r="B225" s="392" t="s">
        <v>178</v>
      </c>
      <c r="C225" s="393">
        <v>100</v>
      </c>
      <c r="D225" s="394">
        <v>5000</v>
      </c>
      <c r="E225" s="395">
        <f>C225/D225</f>
        <v>0.02</v>
      </c>
      <c r="F225" s="393"/>
      <c r="G225" s="394"/>
      <c r="H225" s="395">
        <f>E225</f>
        <v>0.02</v>
      </c>
      <c r="I225" s="393">
        <v>0.5</v>
      </c>
      <c r="J225" s="394" t="s">
        <v>32</v>
      </c>
      <c r="K225" s="395" t="s">
        <v>22</v>
      </c>
      <c r="L225" s="365"/>
      <c r="M225" s="365"/>
      <c r="N225" s="365"/>
      <c r="O225" s="365"/>
      <c r="P225" s="365"/>
      <c r="Q225" s="365"/>
      <c r="R225" s="365"/>
      <c r="S225" s="365"/>
      <c r="T225" s="365"/>
      <c r="U225" s="365"/>
      <c r="V225" s="365"/>
      <c r="W225" s="365"/>
      <c r="X225" s="365"/>
      <c r="Y225" s="365"/>
      <c r="Z225" s="365"/>
    </row>
    <row r="226" spans="1:26" s="390" customFormat="1" ht="13.2">
      <c r="A226" s="391">
        <v>2591</v>
      </c>
      <c r="B226" s="392" t="s">
        <v>179</v>
      </c>
      <c r="C226" s="393">
        <v>10000</v>
      </c>
      <c r="D226" s="394">
        <v>10000</v>
      </c>
      <c r="E226" s="395">
        <f t="shared" si="28"/>
        <v>1</v>
      </c>
      <c r="F226" s="393"/>
      <c r="G226" s="394"/>
      <c r="H226" s="395">
        <f t="shared" si="25"/>
        <v>1</v>
      </c>
      <c r="I226" s="393">
        <v>0.05</v>
      </c>
      <c r="J226" s="394" t="s">
        <v>19</v>
      </c>
      <c r="K226" s="395" t="s">
        <v>22</v>
      </c>
      <c r="L226" s="365"/>
      <c r="M226" s="365"/>
      <c r="N226" s="365"/>
      <c r="O226" s="365"/>
      <c r="P226" s="365"/>
      <c r="Q226" s="365"/>
      <c r="R226" s="365"/>
      <c r="S226" s="365"/>
      <c r="T226" s="365"/>
      <c r="U226" s="365"/>
      <c r="V226" s="365"/>
      <c r="W226" s="365"/>
      <c r="X226" s="365"/>
      <c r="Y226" s="365"/>
      <c r="Z226" s="365"/>
    </row>
    <row r="227" spans="1:26" s="390" customFormat="1" ht="13.2">
      <c r="A227" s="391">
        <v>2592</v>
      </c>
      <c r="B227" s="392" t="s">
        <v>180</v>
      </c>
      <c r="C227" s="393">
        <v>100</v>
      </c>
      <c r="D227" s="394">
        <v>1000</v>
      </c>
      <c r="E227" s="395">
        <f>C227/D227</f>
        <v>0.1</v>
      </c>
      <c r="F227" s="393">
        <v>100</v>
      </c>
      <c r="G227" s="394">
        <v>50</v>
      </c>
      <c r="H227" s="395">
        <f>F227/G227</f>
        <v>2</v>
      </c>
      <c r="I227" s="393">
        <v>0.05</v>
      </c>
      <c r="J227" s="394" t="s">
        <v>19</v>
      </c>
      <c r="K227" s="395" t="s">
        <v>25</v>
      </c>
      <c r="L227" s="365"/>
      <c r="M227" s="365"/>
      <c r="N227" s="365"/>
      <c r="O227" s="365"/>
      <c r="P227" s="365"/>
      <c r="Q227" s="365"/>
      <c r="R227" s="365"/>
      <c r="S227" s="365"/>
      <c r="T227" s="365"/>
      <c r="U227" s="365"/>
      <c r="V227" s="365"/>
      <c r="W227" s="365"/>
      <c r="X227" s="365"/>
      <c r="Y227" s="365"/>
      <c r="Z227" s="365"/>
    </row>
    <row r="228" spans="1:26" s="390" customFormat="1" ht="13.2">
      <c r="A228" s="391">
        <v>2593</v>
      </c>
      <c r="B228" s="392" t="s">
        <v>181</v>
      </c>
      <c r="C228" s="393">
        <v>209</v>
      </c>
      <c r="D228" s="394">
        <v>5000</v>
      </c>
      <c r="E228" s="395">
        <f t="shared" si="28"/>
        <v>4.1799999999999997E-2</v>
      </c>
      <c r="F228" s="393"/>
      <c r="G228" s="394"/>
      <c r="H228" s="395">
        <f t="shared" si="25"/>
        <v>4.1799999999999997E-2</v>
      </c>
      <c r="I228" s="393">
        <v>1</v>
      </c>
      <c r="J228" s="394" t="s">
        <v>88</v>
      </c>
      <c r="K228" s="445" t="s">
        <v>22</v>
      </c>
      <c r="L228" s="365"/>
      <c r="M228" s="365"/>
      <c r="N228" s="365"/>
      <c r="O228" s="365"/>
      <c r="P228" s="365"/>
      <c r="Q228" s="365"/>
      <c r="R228" s="365"/>
      <c r="S228" s="365"/>
      <c r="T228" s="365"/>
      <c r="U228" s="365"/>
      <c r="V228" s="365"/>
      <c r="W228" s="365"/>
      <c r="X228" s="365"/>
      <c r="Y228" s="365"/>
      <c r="Z228" s="365"/>
    </row>
    <row r="229" spans="1:26" s="390" customFormat="1" ht="13.2">
      <c r="A229" s="391">
        <v>2594</v>
      </c>
      <c r="B229" s="392" t="s">
        <v>299</v>
      </c>
      <c r="C229" s="393">
        <v>188</v>
      </c>
      <c r="D229" s="394">
        <v>5000</v>
      </c>
      <c r="E229" s="395">
        <f t="shared" si="28"/>
        <v>3.7600000000000001E-2</v>
      </c>
      <c r="F229" s="393"/>
      <c r="G229" s="394"/>
      <c r="H229" s="395">
        <f t="shared" si="25"/>
        <v>3.7600000000000001E-2</v>
      </c>
      <c r="I229" s="393">
        <v>1</v>
      </c>
      <c r="J229" s="394" t="s">
        <v>88</v>
      </c>
      <c r="K229" s="395" t="s">
        <v>22</v>
      </c>
      <c r="L229" s="365"/>
      <c r="M229" s="365"/>
      <c r="N229" s="365"/>
      <c r="O229" s="365"/>
      <c r="P229" s="365"/>
      <c r="Q229" s="365"/>
      <c r="R229" s="365"/>
      <c r="S229" s="365"/>
      <c r="T229" s="365"/>
      <c r="U229" s="365"/>
      <c r="V229" s="365"/>
      <c r="W229" s="365"/>
      <c r="X229" s="365"/>
      <c r="Y229" s="365"/>
      <c r="Z229" s="365"/>
    </row>
    <row r="230" spans="1:26" s="390" customFormat="1" ht="13.2">
      <c r="A230" s="391">
        <v>2595</v>
      </c>
      <c r="B230" s="392" t="s">
        <v>183</v>
      </c>
      <c r="C230" s="393">
        <v>600</v>
      </c>
      <c r="D230" s="394">
        <v>1000</v>
      </c>
      <c r="E230" s="395">
        <f>C230/D230</f>
        <v>0.6</v>
      </c>
      <c r="F230" s="393">
        <v>12.5</v>
      </c>
      <c r="G230" s="394">
        <v>50</v>
      </c>
      <c r="H230" s="395">
        <f>F230/G230</f>
        <v>0.25</v>
      </c>
      <c r="I230" s="393">
        <v>0.05</v>
      </c>
      <c r="J230" s="394" t="s">
        <v>19</v>
      </c>
      <c r="K230" s="395" t="s">
        <v>22</v>
      </c>
      <c r="L230" s="365"/>
      <c r="M230" s="365"/>
      <c r="N230" s="365"/>
      <c r="O230" s="365"/>
      <c r="P230" s="365"/>
      <c r="Q230" s="365"/>
      <c r="R230" s="365"/>
      <c r="S230" s="365"/>
      <c r="T230" s="365"/>
      <c r="U230" s="365"/>
      <c r="V230" s="365"/>
      <c r="W230" s="365"/>
      <c r="X230" s="365"/>
      <c r="Y230" s="365"/>
      <c r="Z230" s="365"/>
    </row>
    <row r="231" spans="1:26" ht="13.2">
      <c r="A231" s="391">
        <v>2596</v>
      </c>
      <c r="B231" s="392" t="s">
        <v>184</v>
      </c>
      <c r="C231" s="393">
        <v>490</v>
      </c>
      <c r="D231" s="394">
        <v>1000</v>
      </c>
      <c r="E231" s="395">
        <f t="shared" si="28"/>
        <v>0.49</v>
      </c>
      <c r="F231" s="393"/>
      <c r="G231" s="394"/>
      <c r="H231" s="395">
        <f t="shared" si="25"/>
        <v>0.49</v>
      </c>
      <c r="I231" s="393">
        <v>0.05</v>
      </c>
      <c r="J231" s="394" t="s">
        <v>19</v>
      </c>
      <c r="K231" s="395" t="s">
        <v>22</v>
      </c>
    </row>
    <row r="232" spans="1:26" ht="13.2">
      <c r="A232" s="391">
        <v>2597</v>
      </c>
      <c r="B232" s="392" t="s">
        <v>298</v>
      </c>
      <c r="C232" s="393">
        <v>18</v>
      </c>
      <c r="D232" s="394">
        <v>1000</v>
      </c>
      <c r="E232" s="395">
        <f t="shared" si="28"/>
        <v>1.7999999999999999E-2</v>
      </c>
      <c r="F232" s="393">
        <v>3.3</v>
      </c>
      <c r="G232" s="394">
        <v>100</v>
      </c>
      <c r="H232" s="395">
        <f>F232/G232</f>
        <v>3.3000000000000002E-2</v>
      </c>
      <c r="I232" s="393">
        <v>0.05</v>
      </c>
      <c r="J232" s="394" t="s">
        <v>19</v>
      </c>
      <c r="K232" s="395" t="s">
        <v>22</v>
      </c>
    </row>
    <row r="233" spans="1:26" s="390" customFormat="1" ht="13.2">
      <c r="A233" s="391">
        <v>2598</v>
      </c>
      <c r="B233" s="392" t="s">
        <v>186</v>
      </c>
      <c r="C233" s="393">
        <v>75</v>
      </c>
      <c r="D233" s="394">
        <v>1000</v>
      </c>
      <c r="E233" s="395">
        <f>C233/D233</f>
        <v>7.4999999999999997E-2</v>
      </c>
      <c r="F233" s="393">
        <v>5.6</v>
      </c>
      <c r="G233" s="394">
        <v>50</v>
      </c>
      <c r="H233" s="395">
        <f>F233/G233</f>
        <v>0.11199999999999999</v>
      </c>
      <c r="I233" s="393">
        <v>1</v>
      </c>
      <c r="J233" s="394" t="s">
        <v>88</v>
      </c>
      <c r="K233" s="395" t="s">
        <v>22</v>
      </c>
      <c r="L233" s="365"/>
      <c r="M233" s="365"/>
      <c r="N233" s="365"/>
      <c r="O233" s="365"/>
      <c r="P233" s="365"/>
      <c r="Q233" s="365"/>
      <c r="R233" s="365"/>
      <c r="S233" s="365"/>
      <c r="T233" s="365"/>
      <c r="U233" s="365"/>
      <c r="V233" s="365"/>
      <c r="W233" s="365"/>
      <c r="X233" s="365"/>
      <c r="Y233" s="365"/>
      <c r="Z233" s="365"/>
    </row>
    <row r="234" spans="1:26" s="390" customFormat="1" ht="11.25" customHeight="1">
      <c r="A234" s="391">
        <v>2599</v>
      </c>
      <c r="B234" s="392" t="s">
        <v>187</v>
      </c>
      <c r="C234" s="393">
        <v>100</v>
      </c>
      <c r="D234" s="394">
        <v>1000</v>
      </c>
      <c r="E234" s="395">
        <f t="shared" si="28"/>
        <v>0.1</v>
      </c>
      <c r="F234" s="393">
        <v>120</v>
      </c>
      <c r="G234" s="394">
        <v>100</v>
      </c>
      <c r="H234" s="395">
        <f>F234/G234</f>
        <v>1.2</v>
      </c>
      <c r="I234" s="393">
        <v>0.5</v>
      </c>
      <c r="J234" s="394" t="s">
        <v>32</v>
      </c>
      <c r="K234" s="395" t="s">
        <v>22</v>
      </c>
      <c r="L234" s="365"/>
      <c r="M234" s="365"/>
      <c r="N234" s="365"/>
      <c r="O234" s="365"/>
      <c r="P234" s="365"/>
      <c r="Q234" s="365"/>
      <c r="R234" s="365"/>
      <c r="S234" s="365"/>
      <c r="T234" s="365"/>
      <c r="U234" s="365"/>
      <c r="V234" s="365"/>
      <c r="W234" s="365"/>
      <c r="X234" s="365"/>
      <c r="Y234" s="365"/>
      <c r="Z234" s="365"/>
    </row>
    <row r="235" spans="1:26" s="390" customFormat="1" ht="13.2">
      <c r="A235" s="391">
        <v>2600</v>
      </c>
      <c r="B235" s="392" t="s">
        <v>188</v>
      </c>
      <c r="C235" s="393">
        <v>120</v>
      </c>
      <c r="D235" s="394">
        <v>1000</v>
      </c>
      <c r="E235" s="395">
        <f t="shared" si="28"/>
        <v>0.12</v>
      </c>
      <c r="F235" s="393">
        <v>120</v>
      </c>
      <c r="G235" s="394">
        <v>100</v>
      </c>
      <c r="H235" s="395">
        <f>F235/G235</f>
        <v>1.2</v>
      </c>
      <c r="I235" s="393">
        <v>1</v>
      </c>
      <c r="J235" s="394" t="s">
        <v>88</v>
      </c>
      <c r="K235" s="395" t="s">
        <v>22</v>
      </c>
      <c r="L235" s="365"/>
      <c r="M235" s="365"/>
      <c r="N235" s="365"/>
      <c r="O235" s="365"/>
      <c r="P235" s="365"/>
      <c r="Q235" s="365"/>
      <c r="R235" s="365"/>
      <c r="S235" s="365"/>
      <c r="T235" s="365"/>
      <c r="U235" s="365"/>
      <c r="V235" s="365"/>
      <c r="W235" s="365"/>
      <c r="X235" s="365"/>
      <c r="Y235" s="365"/>
      <c r="Z235" s="365"/>
    </row>
    <row r="236" spans="1:26" s="390" customFormat="1" ht="13.2">
      <c r="A236" s="391">
        <v>2601</v>
      </c>
      <c r="B236" s="392" t="s">
        <v>189</v>
      </c>
      <c r="C236" s="393">
        <v>120</v>
      </c>
      <c r="D236" s="394">
        <v>1000</v>
      </c>
      <c r="E236" s="395">
        <f t="shared" si="28"/>
        <v>0.12</v>
      </c>
      <c r="F236" s="393">
        <v>120</v>
      </c>
      <c r="G236" s="394">
        <v>100</v>
      </c>
      <c r="H236" s="395">
        <f>F236/G236</f>
        <v>1.2</v>
      </c>
      <c r="I236" s="393">
        <v>0.5</v>
      </c>
      <c r="J236" s="394" t="s">
        <v>32</v>
      </c>
      <c r="K236" s="395" t="s">
        <v>22</v>
      </c>
      <c r="L236" s="365"/>
      <c r="M236" s="365"/>
      <c r="N236" s="365"/>
      <c r="O236" s="365"/>
      <c r="P236" s="365"/>
      <c r="Q236" s="365"/>
      <c r="R236" s="365"/>
      <c r="S236" s="365"/>
      <c r="T236" s="365"/>
      <c r="U236" s="365"/>
      <c r="V236" s="365"/>
      <c r="W236" s="365"/>
      <c r="X236" s="365"/>
      <c r="Y236" s="365"/>
      <c r="Z236" s="365"/>
    </row>
    <row r="237" spans="1:26" s="390" customFormat="1" ht="13.2">
      <c r="A237" s="391">
        <v>2602</v>
      </c>
      <c r="B237" s="392" t="s">
        <v>190</v>
      </c>
      <c r="C237" s="393">
        <v>38</v>
      </c>
      <c r="D237" s="394">
        <v>1000</v>
      </c>
      <c r="E237" s="395">
        <f t="shared" si="28"/>
        <v>3.7999999999999999E-2</v>
      </c>
      <c r="F237" s="393"/>
      <c r="G237" s="394"/>
      <c r="H237" s="395">
        <f t="shared" ref="H237:H241" si="29">E237</f>
        <v>3.7999999999999999E-2</v>
      </c>
      <c r="I237" s="393">
        <v>1</v>
      </c>
      <c r="J237" s="394" t="s">
        <v>88</v>
      </c>
      <c r="K237" s="395" t="s">
        <v>22</v>
      </c>
      <c r="L237" s="365"/>
      <c r="M237" s="365"/>
      <c r="N237" s="365"/>
      <c r="O237" s="365"/>
      <c r="P237" s="365"/>
      <c r="Q237" s="365"/>
      <c r="R237" s="365"/>
      <c r="S237" s="365"/>
      <c r="T237" s="365"/>
      <c r="U237" s="365"/>
      <c r="V237" s="365"/>
      <c r="W237" s="365"/>
      <c r="X237" s="365"/>
      <c r="Y237" s="365"/>
      <c r="Z237" s="365"/>
    </row>
    <row r="238" spans="1:26" ht="13.2">
      <c r="A238" s="391">
        <v>2603</v>
      </c>
      <c r="B238" s="392" t="s">
        <v>297</v>
      </c>
      <c r="C238" s="393">
        <v>100</v>
      </c>
      <c r="D238" s="394">
        <v>5000</v>
      </c>
      <c r="E238" s="395">
        <f t="shared" si="28"/>
        <v>0.02</v>
      </c>
      <c r="F238" s="393"/>
      <c r="G238" s="394"/>
      <c r="H238" s="395">
        <f t="shared" si="29"/>
        <v>0.02</v>
      </c>
      <c r="I238" s="393">
        <v>1</v>
      </c>
      <c r="J238" s="394" t="s">
        <v>88</v>
      </c>
      <c r="K238" s="395" t="s">
        <v>20</v>
      </c>
    </row>
    <row r="239" spans="1:26" s="390" customFormat="1" ht="13.2">
      <c r="A239" s="391">
        <v>2604</v>
      </c>
      <c r="B239" s="392" t="s">
        <v>191</v>
      </c>
      <c r="C239" s="393">
        <v>13</v>
      </c>
      <c r="D239" s="394">
        <v>5000</v>
      </c>
      <c r="E239" s="395">
        <f t="shared" si="28"/>
        <v>2.5999999999999999E-3</v>
      </c>
      <c r="F239" s="393"/>
      <c r="G239" s="394"/>
      <c r="H239" s="395">
        <f t="shared" si="29"/>
        <v>2.5999999999999999E-3</v>
      </c>
      <c r="I239" s="393">
        <v>1</v>
      </c>
      <c r="J239" s="394" t="s">
        <v>22</v>
      </c>
      <c r="K239" s="395" t="s">
        <v>22</v>
      </c>
      <c r="L239" s="365"/>
      <c r="M239" s="365"/>
      <c r="N239" s="365"/>
      <c r="O239" s="365"/>
      <c r="P239" s="365"/>
      <c r="Q239" s="365"/>
      <c r="R239" s="365"/>
      <c r="S239" s="365"/>
      <c r="T239" s="365"/>
      <c r="U239" s="365"/>
      <c r="V239" s="365"/>
      <c r="W239" s="365"/>
      <c r="X239" s="365"/>
      <c r="Y239" s="365"/>
      <c r="Z239" s="365"/>
    </row>
    <row r="240" spans="1:26" s="390" customFormat="1" ht="13.2">
      <c r="A240" s="391">
        <v>2605</v>
      </c>
      <c r="B240" s="392" t="s">
        <v>192</v>
      </c>
      <c r="C240" s="393">
        <v>40.700000000000003</v>
      </c>
      <c r="D240" s="394">
        <v>1000</v>
      </c>
      <c r="E240" s="395">
        <f t="shared" si="28"/>
        <v>4.07E-2</v>
      </c>
      <c r="F240" s="393"/>
      <c r="G240" s="394"/>
      <c r="H240" s="395">
        <f>E240</f>
        <v>4.07E-2</v>
      </c>
      <c r="I240" s="393">
        <v>0.05</v>
      </c>
      <c r="J240" s="394" t="s">
        <v>19</v>
      </c>
      <c r="K240" s="395" t="s">
        <v>22</v>
      </c>
      <c r="L240" s="365"/>
      <c r="M240" s="365"/>
      <c r="N240" s="365"/>
      <c r="O240" s="365"/>
      <c r="P240" s="365"/>
      <c r="Q240" s="365"/>
      <c r="R240" s="365"/>
      <c r="S240" s="365"/>
      <c r="T240" s="365"/>
      <c r="U240" s="365"/>
      <c r="V240" s="365"/>
      <c r="W240" s="365"/>
      <c r="X240" s="365"/>
      <c r="Y240" s="365"/>
      <c r="Z240" s="365"/>
    </row>
    <row r="241" spans="1:26" ht="13.2">
      <c r="A241" s="391">
        <v>2606</v>
      </c>
      <c r="B241" s="392" t="s">
        <v>193</v>
      </c>
      <c r="C241" s="393">
        <v>528</v>
      </c>
      <c r="D241" s="394">
        <v>1000</v>
      </c>
      <c r="E241" s="395">
        <f t="shared" si="28"/>
        <v>0.52800000000000002</v>
      </c>
      <c r="F241" s="393"/>
      <c r="G241" s="394"/>
      <c r="H241" s="395">
        <f t="shared" si="29"/>
        <v>0.52800000000000002</v>
      </c>
      <c r="I241" s="393">
        <v>0.05</v>
      </c>
      <c r="J241" s="394" t="s">
        <v>19</v>
      </c>
      <c r="K241" s="395" t="s">
        <v>20</v>
      </c>
    </row>
    <row r="242" spans="1:26" ht="13.2">
      <c r="A242" s="391">
        <v>2607</v>
      </c>
      <c r="B242" s="392" t="s">
        <v>296</v>
      </c>
      <c r="C242" s="393">
        <v>39</v>
      </c>
      <c r="D242" s="394">
        <v>1000</v>
      </c>
      <c r="E242" s="395">
        <f t="shared" si="28"/>
        <v>3.9E-2</v>
      </c>
      <c r="F242" s="393">
        <v>4.3</v>
      </c>
      <c r="G242" s="394">
        <v>100</v>
      </c>
      <c r="H242" s="395">
        <f>+F242/G242</f>
        <v>4.2999999999999997E-2</v>
      </c>
      <c r="I242" s="393">
        <v>0.5</v>
      </c>
      <c r="J242" s="394" t="s">
        <v>32</v>
      </c>
      <c r="K242" s="395" t="s">
        <v>22</v>
      </c>
    </row>
    <row r="243" spans="1:26" s="390" customFormat="1" ht="13.2">
      <c r="A243" s="391">
        <v>2608</v>
      </c>
      <c r="B243" s="392" t="s">
        <v>295</v>
      </c>
      <c r="C243" s="393">
        <v>100</v>
      </c>
      <c r="D243" s="394">
        <v>1000</v>
      </c>
      <c r="E243" s="395">
        <f t="shared" si="28"/>
        <v>0.1</v>
      </c>
      <c r="F243" s="393">
        <v>100</v>
      </c>
      <c r="G243" s="394">
        <v>10</v>
      </c>
      <c r="H243" s="395">
        <f>+F243/G243</f>
        <v>10</v>
      </c>
      <c r="I243" s="393">
        <v>0.05</v>
      </c>
      <c r="J243" s="394" t="s">
        <v>19</v>
      </c>
      <c r="K243" s="395" t="s">
        <v>25</v>
      </c>
      <c r="L243" s="365"/>
      <c r="M243" s="365"/>
      <c r="N243" s="365"/>
      <c r="O243" s="365"/>
      <c r="P243" s="365"/>
      <c r="Q243" s="365"/>
      <c r="R243" s="365"/>
      <c r="S243" s="365"/>
      <c r="T243" s="365"/>
      <c r="U243" s="365"/>
      <c r="V243" s="365"/>
      <c r="W243" s="365"/>
      <c r="X243" s="365"/>
      <c r="Y243" s="365"/>
      <c r="Z243" s="365"/>
    </row>
    <row r="244" spans="1:26" s="390" customFormat="1" ht="13.2">
      <c r="A244" s="391">
        <v>2609</v>
      </c>
      <c r="B244" s="434" t="s">
        <v>294</v>
      </c>
      <c r="C244" s="393">
        <v>100</v>
      </c>
      <c r="D244" s="394">
        <v>1000</v>
      </c>
      <c r="E244" s="395">
        <f t="shared" si="28"/>
        <v>0.1</v>
      </c>
      <c r="F244" s="393">
        <v>100</v>
      </c>
      <c r="G244" s="394">
        <v>50</v>
      </c>
      <c r="H244" s="395">
        <f>F244/G244</f>
        <v>2</v>
      </c>
      <c r="I244" s="393">
        <v>1</v>
      </c>
      <c r="J244" s="394" t="s">
        <v>88</v>
      </c>
      <c r="K244" s="395" t="s">
        <v>22</v>
      </c>
      <c r="L244" s="365"/>
      <c r="M244" s="365"/>
      <c r="N244" s="365"/>
      <c r="O244" s="365"/>
      <c r="P244" s="365"/>
      <c r="Q244" s="365"/>
      <c r="R244" s="365"/>
      <c r="S244" s="365"/>
      <c r="T244" s="365"/>
      <c r="U244" s="365"/>
      <c r="V244" s="365"/>
      <c r="W244" s="365"/>
      <c r="X244" s="365"/>
      <c r="Y244" s="365"/>
      <c r="Z244" s="365"/>
    </row>
    <row r="245" spans="1:26" s="390" customFormat="1" ht="13.2">
      <c r="A245" s="391">
        <v>2610</v>
      </c>
      <c r="B245" s="446" t="s">
        <v>293</v>
      </c>
      <c r="C245" s="393">
        <v>100</v>
      </c>
      <c r="D245" s="394">
        <v>1000</v>
      </c>
      <c r="E245" s="395">
        <f t="shared" si="28"/>
        <v>0.1</v>
      </c>
      <c r="F245" s="393"/>
      <c r="G245" s="394"/>
      <c r="H245" s="395">
        <v>0.1</v>
      </c>
      <c r="I245" s="393">
        <v>0.05</v>
      </c>
      <c r="J245" s="394" t="s">
        <v>19</v>
      </c>
      <c r="K245" s="395" t="s">
        <v>22</v>
      </c>
      <c r="L245" s="365"/>
      <c r="M245" s="365"/>
      <c r="N245" s="365"/>
      <c r="O245" s="365"/>
      <c r="P245" s="365"/>
      <c r="Q245" s="365"/>
      <c r="R245" s="365"/>
      <c r="S245" s="365"/>
      <c r="T245" s="365"/>
      <c r="U245" s="365"/>
      <c r="V245" s="365"/>
      <c r="W245" s="365"/>
      <c r="X245" s="365"/>
      <c r="Y245" s="365"/>
      <c r="Z245" s="365"/>
    </row>
    <row r="246" spans="1:26" s="390" customFormat="1" ht="13.2">
      <c r="A246" s="391">
        <v>2611</v>
      </c>
      <c r="B246" s="392" t="s">
        <v>292</v>
      </c>
      <c r="C246" s="393">
        <v>100</v>
      </c>
      <c r="D246" s="394">
        <v>1000</v>
      </c>
      <c r="E246" s="395">
        <f t="shared" si="28"/>
        <v>0.1</v>
      </c>
      <c r="F246" s="393"/>
      <c r="G246" s="394"/>
      <c r="H246" s="395">
        <v>0.1</v>
      </c>
      <c r="I246" s="393">
        <v>1</v>
      </c>
      <c r="J246" s="394" t="s">
        <v>88</v>
      </c>
      <c r="K246" s="395" t="s">
        <v>22</v>
      </c>
      <c r="L246" s="365"/>
      <c r="M246" s="365"/>
      <c r="N246" s="365"/>
      <c r="O246" s="365"/>
      <c r="P246" s="365"/>
      <c r="Q246" s="365"/>
      <c r="R246" s="365"/>
      <c r="S246" s="365"/>
      <c r="T246" s="365"/>
      <c r="U246" s="365"/>
      <c r="V246" s="365"/>
      <c r="W246" s="365"/>
      <c r="X246" s="365"/>
      <c r="Y246" s="365"/>
      <c r="Z246" s="365"/>
    </row>
    <row r="247" spans="1:26" s="390" customFormat="1" ht="13.2">
      <c r="A247" s="391">
        <v>2612</v>
      </c>
      <c r="B247" s="434" t="s">
        <v>291</v>
      </c>
      <c r="C247" s="393">
        <v>100</v>
      </c>
      <c r="D247" s="394">
        <v>1000</v>
      </c>
      <c r="E247" s="395">
        <f t="shared" si="28"/>
        <v>0.1</v>
      </c>
      <c r="F247" s="393"/>
      <c r="G247" s="394"/>
      <c r="H247" s="395">
        <v>0.1</v>
      </c>
      <c r="I247" s="393">
        <v>1</v>
      </c>
      <c r="J247" s="394" t="s">
        <v>88</v>
      </c>
      <c r="K247" s="395" t="s">
        <v>22</v>
      </c>
      <c r="L247" s="365"/>
      <c r="M247" s="365"/>
      <c r="N247" s="365"/>
      <c r="O247" s="365"/>
      <c r="P247" s="365"/>
      <c r="Q247" s="365"/>
      <c r="R247" s="365"/>
      <c r="S247" s="365"/>
      <c r="T247" s="365"/>
      <c r="U247" s="365"/>
      <c r="V247" s="365"/>
      <c r="W247" s="365"/>
      <c r="X247" s="365"/>
      <c r="Y247" s="365"/>
      <c r="Z247" s="365"/>
    </row>
    <row r="248" spans="1:26" s="390" customFormat="1" ht="13.2">
      <c r="A248" s="447">
        <v>2613</v>
      </c>
      <c r="B248" s="448" t="s">
        <v>290</v>
      </c>
      <c r="C248" s="449">
        <v>100</v>
      </c>
      <c r="D248" s="450">
        <v>1000</v>
      </c>
      <c r="E248" s="451">
        <f t="shared" si="28"/>
        <v>0.1</v>
      </c>
      <c r="F248" s="449"/>
      <c r="G248" s="450"/>
      <c r="H248" s="451">
        <v>0.1</v>
      </c>
      <c r="I248" s="449">
        <v>1</v>
      </c>
      <c r="J248" s="450" t="s">
        <v>88</v>
      </c>
      <c r="K248" s="451" t="s">
        <v>22</v>
      </c>
      <c r="L248" s="365"/>
      <c r="M248" s="365"/>
      <c r="N248" s="365"/>
      <c r="O248" s="365"/>
      <c r="P248" s="365"/>
      <c r="Q248" s="365"/>
      <c r="R248" s="365"/>
      <c r="S248" s="365"/>
      <c r="T248" s="365"/>
      <c r="U248" s="365"/>
      <c r="V248" s="365"/>
      <c r="W248" s="365"/>
      <c r="X248" s="365"/>
      <c r="Y248" s="365"/>
      <c r="Z248" s="365"/>
    </row>
    <row r="249" spans="1:26" s="453" customFormat="1" ht="13.2">
      <c r="A249" s="391">
        <v>2614</v>
      </c>
      <c r="B249" s="446" t="s">
        <v>289</v>
      </c>
      <c r="C249" s="393">
        <v>100</v>
      </c>
      <c r="D249" s="394">
        <v>1000</v>
      </c>
      <c r="E249" s="395">
        <f t="shared" si="28"/>
        <v>0.1</v>
      </c>
      <c r="F249" s="393"/>
      <c r="G249" s="394"/>
      <c r="H249" s="395">
        <v>0.1</v>
      </c>
      <c r="I249" s="393">
        <v>1</v>
      </c>
      <c r="J249" s="394" t="s">
        <v>88</v>
      </c>
      <c r="K249" s="395" t="s">
        <v>22</v>
      </c>
      <c r="L249" s="452"/>
      <c r="M249" s="452"/>
      <c r="N249" s="452"/>
      <c r="O249" s="452"/>
      <c r="P249" s="452"/>
      <c r="Q249" s="452"/>
      <c r="R249" s="452"/>
      <c r="S249" s="452"/>
      <c r="T249" s="452"/>
      <c r="U249" s="452"/>
      <c r="V249" s="452"/>
      <c r="W249" s="452"/>
      <c r="X249" s="452"/>
      <c r="Y249" s="452"/>
      <c r="Z249" s="452"/>
    </row>
    <row r="250" spans="1:26" ht="13.8" thickBot="1">
      <c r="A250" s="396">
        <v>2615</v>
      </c>
      <c r="B250" s="397" t="s">
        <v>323</v>
      </c>
      <c r="C250" s="398">
        <v>0.59</v>
      </c>
      <c r="D250" s="399">
        <v>5000</v>
      </c>
      <c r="E250" s="400">
        <f>C250/D250</f>
        <v>1.18E-4</v>
      </c>
      <c r="F250" s="398"/>
      <c r="G250" s="399"/>
      <c r="H250" s="400">
        <f>E250</f>
        <v>1.18E-4</v>
      </c>
      <c r="I250" s="398">
        <v>0.05</v>
      </c>
      <c r="J250" s="399" t="s">
        <v>19</v>
      </c>
      <c r="K250" s="400" t="s">
        <v>22</v>
      </c>
    </row>
    <row r="251" spans="1:26" ht="13.2">
      <c r="A251" s="454"/>
      <c r="B251"/>
      <c r="C251" s="404"/>
      <c r="D251" s="404"/>
      <c r="E251" s="404"/>
      <c r="F251" s="404"/>
      <c r="G251" s="404"/>
      <c r="H251" s="404"/>
      <c r="I251" s="404"/>
      <c r="J251" s="404"/>
      <c r="K251" s="404"/>
    </row>
    <row r="252" spans="1:26" ht="12.75" customHeight="1">
      <c r="A252" s="454" t="s">
        <v>288</v>
      </c>
      <c r="B252"/>
      <c r="C252" s="404"/>
      <c r="D252" s="403"/>
      <c r="E252" s="403"/>
      <c r="F252" s="403"/>
      <c r="G252" s="403"/>
      <c r="H252" s="403"/>
      <c r="I252" s="403"/>
      <c r="J252" s="403"/>
      <c r="K252"/>
    </row>
    <row r="253" spans="1:26" ht="12" customHeight="1">
      <c r="A253" s="455" t="s">
        <v>204</v>
      </c>
      <c r="B253" t="s">
        <v>287</v>
      </c>
      <c r="C253" s="404"/>
      <c r="D253" s="403"/>
      <c r="E253" s="403"/>
      <c r="F253" s="403"/>
      <c r="G253" s="403"/>
      <c r="H253" s="403"/>
      <c r="I253" s="403"/>
      <c r="J253" s="403"/>
      <c r="K253"/>
    </row>
    <row r="254" spans="1:26" ht="13.2">
      <c r="A254" t="s">
        <v>206</v>
      </c>
      <c r="B254" t="s">
        <v>286</v>
      </c>
      <c r="C254" s="404"/>
      <c r="D254" s="403"/>
      <c r="E254" s="403"/>
      <c r="F254" s="403"/>
      <c r="G254" s="403"/>
      <c r="H254" s="403"/>
      <c r="I254" s="403"/>
      <c r="J254" s="403"/>
      <c r="K254" s="403"/>
    </row>
    <row r="255" spans="1:26" ht="13.2">
      <c r="A255"/>
      <c r="B255" t="s">
        <v>285</v>
      </c>
      <c r="C255" s="404"/>
      <c r="D255" s="403"/>
      <c r="E255" s="403"/>
      <c r="F255" s="403"/>
      <c r="G255" s="403"/>
      <c r="H255" s="403"/>
      <c r="I255" s="403"/>
      <c r="J255" s="403"/>
      <c r="K255" s="403"/>
    </row>
    <row r="256" spans="1:26" ht="13.2">
      <c r="A256" s="455" t="s">
        <v>284</v>
      </c>
      <c r="B256" t="s">
        <v>283</v>
      </c>
      <c r="C256" s="404"/>
      <c r="D256" s="403"/>
      <c r="E256" s="403"/>
      <c r="F256" s="403"/>
      <c r="G256" s="403"/>
      <c r="H256" s="403"/>
      <c r="I256" s="403"/>
      <c r="J256" s="403"/>
      <c r="K256"/>
    </row>
    <row r="257" spans="1:11" ht="13.2">
      <c r="A257" s="455" t="s">
        <v>282</v>
      </c>
      <c r="B257" t="s">
        <v>281</v>
      </c>
      <c r="C257" s="404"/>
      <c r="D257" s="403"/>
      <c r="E257" s="403"/>
      <c r="F257" s="403"/>
      <c r="G257" s="403"/>
      <c r="H257" s="403"/>
      <c r="I257" s="403"/>
      <c r="J257" s="403"/>
      <c r="K257"/>
    </row>
    <row r="258" spans="1:11" ht="15.6">
      <c r="A258" s="456" t="s">
        <v>280</v>
      </c>
      <c r="B258"/>
      <c r="C258" s="404"/>
      <c r="D258" s="403"/>
      <c r="E258" s="403"/>
      <c r="F258" s="403"/>
      <c r="G258" s="403"/>
      <c r="H258" s="403"/>
      <c r="I258" s="403"/>
      <c r="J258" s="403"/>
      <c r="K258"/>
    </row>
    <row r="259" spans="1:11" ht="13.2">
      <c r="A259" s="454" t="s">
        <v>279</v>
      </c>
      <c r="B259" t="s">
        <v>216</v>
      </c>
      <c r="C259" s="404"/>
      <c r="D259" s="403"/>
      <c r="E259" s="403"/>
      <c r="F259" s="403"/>
      <c r="G259" s="403"/>
      <c r="H259" s="403"/>
      <c r="I259" s="403"/>
      <c r="J259" s="403"/>
      <c r="K259"/>
    </row>
    <row r="260" spans="1:11" ht="13.2">
      <c r="A260" s="454" t="s">
        <v>278</v>
      </c>
      <c r="B260" t="s">
        <v>217</v>
      </c>
      <c r="C260" s="404"/>
      <c r="D260" s="403"/>
      <c r="E260" s="403"/>
      <c r="F260" s="403"/>
      <c r="G260" s="403"/>
      <c r="H260" s="403"/>
      <c r="I260" s="403"/>
      <c r="J260" s="403"/>
      <c r="K260"/>
    </row>
    <row r="261" spans="1:11" ht="13.2">
      <c r="A261" s="454" t="s">
        <v>277</v>
      </c>
      <c r="B261" t="s">
        <v>219</v>
      </c>
      <c r="C261"/>
      <c r="D261"/>
      <c r="E261"/>
      <c r="F261" s="403"/>
      <c r="G261"/>
      <c r="H261"/>
      <c r="I261"/>
      <c r="J261"/>
      <c r="K261"/>
    </row>
    <row r="262" spans="1:11" ht="13.2">
      <c r="A262" s="454" t="s">
        <v>276</v>
      </c>
      <c r="B262" t="s">
        <v>221</v>
      </c>
      <c r="C262" s="404"/>
      <c r="D262" s="403"/>
      <c r="E262" s="403"/>
      <c r="F262" s="403"/>
      <c r="G262" s="403"/>
      <c r="H262" s="403"/>
      <c r="I262" s="403"/>
      <c r="J262" s="403"/>
      <c r="K262"/>
    </row>
    <row r="263" spans="1:11" ht="13.2">
      <c r="A263" s="454" t="s">
        <v>275</v>
      </c>
      <c r="B263" t="s">
        <v>274</v>
      </c>
      <c r="C263" s="404"/>
      <c r="D263" s="403"/>
      <c r="E263" s="403"/>
      <c r="F263" s="403"/>
      <c r="G263" s="403"/>
      <c r="H263" s="403"/>
      <c r="I263" s="403"/>
      <c r="J263" s="403"/>
      <c r="K263"/>
    </row>
    <row r="264" spans="1:11" ht="13.2">
      <c r="A264" s="401" t="s">
        <v>273</v>
      </c>
      <c r="B264"/>
      <c r="C264"/>
      <c r="D264"/>
      <c r="E264" s="403"/>
      <c r="F264" s="403"/>
      <c r="G264" s="403"/>
      <c r="H264" s="403"/>
      <c r="I264" s="403"/>
      <c r="J264" s="403"/>
      <c r="K264"/>
    </row>
    <row r="265" spans="1:11" ht="13.2">
      <c r="A265" s="454" t="s">
        <v>272</v>
      </c>
      <c r="B265" t="s">
        <v>224</v>
      </c>
      <c r="C265"/>
      <c r="D265"/>
      <c r="E265" s="403"/>
      <c r="F265" s="403"/>
      <c r="G265" s="403"/>
      <c r="H265" s="403"/>
      <c r="I265" s="403"/>
      <c r="J265" s="403"/>
      <c r="K265"/>
    </row>
    <row r="266" spans="1:11" ht="13.2">
      <c r="A266" s="454" t="s">
        <v>32</v>
      </c>
      <c r="B266" t="s">
        <v>271</v>
      </c>
      <c r="C266"/>
      <c r="D266"/>
      <c r="E266" s="403"/>
      <c r="F266" s="403"/>
      <c r="G266" s="403"/>
      <c r="H266" s="403"/>
      <c r="I266" s="403"/>
      <c r="J266" s="403"/>
      <c r="K266"/>
    </row>
    <row r="267" spans="1:11" ht="13.2">
      <c r="A267" s="454" t="s">
        <v>270</v>
      </c>
      <c r="B267" t="s">
        <v>226</v>
      </c>
      <c r="C267"/>
      <c r="D267"/>
      <c r="E267" s="403"/>
      <c r="F267" s="403"/>
      <c r="G267" s="403"/>
      <c r="H267" s="403"/>
      <c r="I267" s="403"/>
      <c r="J267" s="403"/>
      <c r="K267"/>
    </row>
    <row r="268" spans="1:11" ht="13.2">
      <c r="A268" s="454" t="s">
        <v>266</v>
      </c>
      <c r="B268" t="s">
        <v>227</v>
      </c>
      <c r="C268"/>
      <c r="D268"/>
      <c r="E268" s="403"/>
      <c r="F268" s="403"/>
      <c r="G268" s="403"/>
      <c r="H268" s="403"/>
      <c r="I268" s="403"/>
      <c r="J268" s="403"/>
      <c r="K268"/>
    </row>
    <row r="269" spans="1:11" ht="13.2">
      <c r="A269" s="454" t="s">
        <v>265</v>
      </c>
      <c r="B269" t="s">
        <v>228</v>
      </c>
      <c r="C269" s="403"/>
      <c r="D269" s="403"/>
      <c r="E269" s="403"/>
      <c r="F269" s="403"/>
      <c r="G269" s="403"/>
      <c r="H269" s="403"/>
      <c r="I269" s="403"/>
      <c r="J269" s="403"/>
      <c r="K269"/>
    </row>
    <row r="270" spans="1:11" ht="13.2">
      <c r="A270" s="401" t="s">
        <v>269</v>
      </c>
      <c r="B270"/>
      <c r="C270" s="404"/>
      <c r="D270" s="403"/>
      <c r="E270" s="403"/>
      <c r="F270" s="403"/>
      <c r="G270" s="403"/>
      <c r="H270" s="403"/>
      <c r="I270" s="403"/>
      <c r="J270" s="403"/>
      <c r="K270"/>
    </row>
    <row r="271" spans="1:11" ht="13.2">
      <c r="A271" s="454" t="s">
        <v>268</v>
      </c>
      <c r="B271" t="s">
        <v>230</v>
      </c>
      <c r="C271" s="404"/>
      <c r="D271" s="403"/>
      <c r="E271" s="403"/>
      <c r="F271" s="403"/>
      <c r="G271" s="403"/>
      <c r="H271" s="403"/>
      <c r="I271" s="403"/>
      <c r="J271" s="403"/>
      <c r="K271"/>
    </row>
    <row r="272" spans="1:11" ht="13.2">
      <c r="A272" s="454" t="s">
        <v>267</v>
      </c>
      <c r="B272" t="s">
        <v>231</v>
      </c>
      <c r="C272" s="404"/>
      <c r="D272" s="403"/>
      <c r="E272" s="403"/>
      <c r="F272" s="403"/>
      <c r="G272" s="403"/>
      <c r="H272" s="403"/>
      <c r="I272" s="403"/>
      <c r="J272" s="403"/>
      <c r="K272"/>
    </row>
    <row r="273" spans="1:11" ht="13.2">
      <c r="A273" s="454" t="s">
        <v>266</v>
      </c>
      <c r="B273" t="s">
        <v>227</v>
      </c>
      <c r="C273" s="404"/>
      <c r="D273" s="403"/>
      <c r="E273" s="403"/>
      <c r="F273" s="403"/>
      <c r="G273" s="403"/>
      <c r="H273" s="403"/>
      <c r="I273" s="403"/>
      <c r="J273" s="403"/>
      <c r="K273"/>
    </row>
    <row r="274" spans="1:11" ht="13.2">
      <c r="A274" s="454" t="s">
        <v>265</v>
      </c>
      <c r="B274" t="s">
        <v>228</v>
      </c>
      <c r="C274" s="404"/>
      <c r="D274" s="403"/>
      <c r="E274" s="403"/>
      <c r="F274" s="403"/>
      <c r="G274" s="403"/>
      <c r="H274" s="403"/>
      <c r="I274" s="403"/>
      <c r="J274" s="403"/>
      <c r="K274"/>
    </row>
    <row r="275" spans="1:11" ht="13.2">
      <c r="A275" s="454"/>
      <c r="B275"/>
      <c r="C275" s="404"/>
      <c r="D275" s="403"/>
      <c r="E275" s="403"/>
      <c r="F275" s="403"/>
      <c r="G275" s="403"/>
      <c r="H275" s="403"/>
      <c r="I275" s="403"/>
      <c r="J275" s="403"/>
      <c r="K275"/>
    </row>
    <row r="276" spans="1:11" ht="13.2">
      <c r="A276" s="454"/>
      <c r="B276"/>
      <c r="C276" s="404"/>
      <c r="D276" s="403"/>
      <c r="E276" s="403"/>
      <c r="F276" s="403"/>
      <c r="G276" s="403"/>
      <c r="H276" s="403"/>
      <c r="I276" s="403"/>
      <c r="J276" s="403"/>
      <c r="K276"/>
    </row>
    <row r="277" spans="1:11" ht="13.2">
      <c r="A277" s="454"/>
      <c r="B277"/>
      <c r="C277" s="404"/>
      <c r="D277" s="403"/>
      <c r="E277" s="403"/>
      <c r="F277" s="403"/>
      <c r="G277" s="403"/>
      <c r="H277" s="403"/>
      <c r="I277" s="403"/>
      <c r="J277" s="403"/>
      <c r="K277"/>
    </row>
    <row r="278" spans="1:11" ht="13.2">
      <c r="A278" s="454"/>
      <c r="B278"/>
      <c r="C278" s="404"/>
      <c r="D278" s="403"/>
      <c r="E278" s="403"/>
      <c r="F278" s="403"/>
      <c r="G278" s="403"/>
      <c r="H278" s="403"/>
      <c r="I278" s="403"/>
      <c r="J278" s="403"/>
      <c r="K278"/>
    </row>
    <row r="279" spans="1:11" ht="13.2">
      <c r="A279" s="454"/>
      <c r="B279"/>
      <c r="C279" s="404"/>
      <c r="D279" s="403"/>
      <c r="E279" s="403"/>
      <c r="F279" s="403"/>
      <c r="G279" s="403"/>
      <c r="H279" s="403"/>
      <c r="I279" s="403"/>
      <c r="J279" s="403"/>
      <c r="K279"/>
    </row>
    <row r="280" spans="1:11" ht="13.2">
      <c r="A280" s="454"/>
      <c r="B280"/>
      <c r="C280" s="404"/>
      <c r="D280" s="403"/>
      <c r="E280" s="403"/>
      <c r="F280" s="403"/>
      <c r="G280" s="403"/>
      <c r="H280" s="403"/>
      <c r="I280" s="403"/>
      <c r="J280" s="403"/>
      <c r="K280"/>
    </row>
    <row r="281" spans="1:11" ht="13.2">
      <c r="A281" s="454"/>
      <c r="B281"/>
      <c r="C281" s="404"/>
      <c r="D281" s="403"/>
      <c r="E281" s="403"/>
      <c r="F281" s="403"/>
      <c r="G281" s="403"/>
      <c r="H281" s="403"/>
      <c r="I281" s="403"/>
      <c r="J281" s="403"/>
      <c r="K281"/>
    </row>
    <row r="282" spans="1:11" ht="13.2">
      <c r="A282" s="454"/>
      <c r="B282"/>
      <c r="C282" s="404"/>
      <c r="D282" s="403"/>
      <c r="E282" s="403"/>
      <c r="F282" s="403"/>
      <c r="G282" s="403"/>
      <c r="H282" s="403"/>
      <c r="I282" s="403"/>
      <c r="J282" s="403"/>
      <c r="K282"/>
    </row>
    <row r="283" spans="1:11" ht="13.2">
      <c r="A283" s="454"/>
      <c r="B283"/>
      <c r="C283" s="404"/>
      <c r="D283" s="403"/>
      <c r="E283" s="403"/>
      <c r="F283" s="403"/>
      <c r="G283" s="403"/>
      <c r="H283" s="403"/>
      <c r="I283" s="403"/>
      <c r="J283" s="403"/>
      <c r="K283"/>
    </row>
    <row r="284" spans="1:11" ht="13.2">
      <c r="A284" s="454"/>
      <c r="B284"/>
      <c r="C284" s="404"/>
      <c r="D284" s="403"/>
      <c r="E284" s="403"/>
      <c r="F284" s="403"/>
      <c r="G284" s="403"/>
      <c r="H284" s="403"/>
      <c r="I284" s="403"/>
      <c r="J284" s="403"/>
      <c r="K284"/>
    </row>
    <row r="285" spans="1:11" ht="13.2">
      <c r="A285" s="454"/>
      <c r="B285"/>
      <c r="C285" s="404"/>
      <c r="D285" s="403"/>
      <c r="E285" s="403"/>
      <c r="F285" s="403"/>
      <c r="G285" s="403"/>
      <c r="H285" s="403"/>
      <c r="I285" s="403"/>
      <c r="J285" s="403"/>
      <c r="K285"/>
    </row>
    <row r="286" spans="1:11" ht="13.2">
      <c r="A286" s="454"/>
      <c r="B286"/>
      <c r="C286" s="404"/>
      <c r="D286" s="403"/>
      <c r="E286" s="403"/>
      <c r="F286" s="403"/>
      <c r="G286" s="403"/>
      <c r="H286" s="403"/>
      <c r="I286" s="403"/>
      <c r="J286" s="403"/>
      <c r="K286"/>
    </row>
    <row r="287" spans="1:11" ht="13.2">
      <c r="A287" s="454"/>
      <c r="B287"/>
      <c r="C287" s="404"/>
      <c r="D287" s="403"/>
      <c r="E287" s="403"/>
      <c r="F287" s="403"/>
      <c r="G287" s="403"/>
      <c r="H287" s="403"/>
      <c r="I287" s="403"/>
      <c r="J287" s="403"/>
      <c r="K287"/>
    </row>
    <row r="288" spans="1:11" ht="13.2">
      <c r="A288" s="454"/>
      <c r="B288"/>
      <c r="C288" s="404"/>
      <c r="D288" s="403"/>
      <c r="E288" s="403"/>
      <c r="F288" s="403"/>
      <c r="G288" s="403"/>
      <c r="H288" s="403"/>
      <c r="I288" s="403"/>
      <c r="J288" s="403"/>
      <c r="K288"/>
    </row>
    <row r="289" spans="1:11" ht="13.2">
      <c r="A289" s="454"/>
      <c r="B289"/>
      <c r="C289" s="404"/>
      <c r="D289" s="403"/>
      <c r="E289" s="403"/>
      <c r="F289" s="403"/>
      <c r="G289" s="403"/>
      <c r="H289" s="403"/>
      <c r="I289" s="403"/>
      <c r="J289" s="403"/>
      <c r="K289"/>
    </row>
    <row r="290" spans="1:11" ht="13.2">
      <c r="A290" s="454"/>
      <c r="B290"/>
      <c r="C290" s="404"/>
      <c r="D290" s="403"/>
      <c r="E290" s="403"/>
      <c r="F290" s="403"/>
      <c r="G290" s="403"/>
      <c r="H290" s="403"/>
      <c r="I290" s="403"/>
      <c r="J290" s="403"/>
      <c r="K290"/>
    </row>
    <row r="291" spans="1:11" ht="13.2">
      <c r="A291" s="454"/>
      <c r="B291"/>
      <c r="C291" s="404"/>
      <c r="D291" s="403"/>
      <c r="E291" s="403"/>
      <c r="F291" s="403"/>
      <c r="G291" s="403"/>
      <c r="H291" s="403"/>
      <c r="I291" s="403"/>
      <c r="J291" s="403"/>
      <c r="K291"/>
    </row>
    <row r="292" spans="1:11" ht="13.2">
      <c r="A292" s="454"/>
      <c r="B292"/>
      <c r="C292" s="404"/>
      <c r="D292" s="403"/>
      <c r="E292" s="403"/>
      <c r="F292" s="403"/>
      <c r="G292" s="403"/>
      <c r="H292" s="403"/>
      <c r="I292" s="403"/>
      <c r="J292" s="403"/>
      <c r="K292"/>
    </row>
  </sheetData>
  <sheetProtection algorithmName="SHA-512" hashValue="3BMZ//AdLHUWmxVvdx+J9LNEx9+9e/Thx9aJQPhMHL9+0HN1PIMvOb77afRsLzoocsYjZmvCmPcknBjeM1u0gA==" saltValue="fwASn79hSVpe0ejihE07zA==" spinCount="100000" sheet="1" objects="1" scenarios="1"/>
  <dataConsolidate/>
  <mergeCells count="1">
    <mergeCell ref="C4:E4"/>
  </mergeCells>
  <hyperlinks>
    <hyperlink ref="B132" r:id="rId1" xr:uid="{00000000-0004-0000-0600-000000000000}"/>
    <hyperlink ref="B162" r:id="rId2" xr:uid="{00000000-0004-0000-0600-000001000000}"/>
  </hyperlinks>
  <pageMargins left="0.35433070866141736" right="0.35433070866141736" top="0.59055118110236227" bottom="0.43307086614173229" header="0.23622047244094491" footer="0.23622047244094491"/>
  <pageSetup paperSize="9" scale="89" fitToHeight="0" orientation="landscape" r:id="rId3"/>
  <headerFooter alignWithMargins="0">
    <oddHeader xml:space="preserve">&amp;C&amp;11Detergents Ingredients Database (DID-list) Part A. List of ingredients 2016 &amp;9
 </oddHeader>
    <oddFooter>&amp;L&amp;C&amp;RPage &amp;P (&amp;N)</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L474"/>
  <sheetViews>
    <sheetView showOutlineSymbols="0" zoomScale="110" zoomScaleNormal="110" workbookViewId="0">
      <selection activeCell="B32" sqref="B32"/>
    </sheetView>
  </sheetViews>
  <sheetFormatPr defaultColWidth="9.109375" defaultRowHeight="11.4" outlineLevelRow="4"/>
  <cols>
    <col min="1" max="1" width="10.109375" style="200" customWidth="1"/>
    <col min="2" max="2" width="74.33203125" style="200" customWidth="1"/>
    <col min="3" max="8" width="9" style="201" customWidth="1"/>
    <col min="9" max="11" width="7.44140625" style="201" customWidth="1"/>
    <col min="12" max="12" width="38" style="202" hidden="1" customWidth="1"/>
    <col min="13" max="16384" width="9.109375" style="200"/>
  </cols>
  <sheetData>
    <row r="1" spans="1:12">
      <c r="A1" s="207"/>
    </row>
    <row r="2" spans="1:12" ht="15">
      <c r="A2" s="208"/>
    </row>
    <row r="3" spans="1:12" ht="22.8">
      <c r="A3" s="209" t="s">
        <v>414</v>
      </c>
    </row>
    <row r="4" spans="1:12" ht="12" customHeight="1" thickBot="1">
      <c r="A4" s="210"/>
      <c r="J4" s="201" t="s">
        <v>415</v>
      </c>
    </row>
    <row r="5" spans="1:12" ht="16.2" thickBot="1">
      <c r="B5" s="211"/>
      <c r="C5" s="521" t="s">
        <v>4</v>
      </c>
      <c r="D5" s="522"/>
      <c r="E5" s="523"/>
      <c r="F5" s="521" t="s">
        <v>5</v>
      </c>
      <c r="G5" s="522"/>
      <c r="H5" s="523"/>
      <c r="I5" s="521" t="s">
        <v>6</v>
      </c>
      <c r="J5" s="522"/>
      <c r="K5" s="523"/>
    </row>
    <row r="6" spans="1:12" ht="61.5" customHeight="1" thickBot="1">
      <c r="A6" s="212" t="s">
        <v>7</v>
      </c>
      <c r="B6" s="213" t="s">
        <v>8</v>
      </c>
      <c r="C6" s="214" t="s">
        <v>416</v>
      </c>
      <c r="D6" s="215" t="s">
        <v>417</v>
      </c>
      <c r="E6" s="216" t="s">
        <v>418</v>
      </c>
      <c r="F6" s="217" t="s">
        <v>12</v>
      </c>
      <c r="G6" s="215" t="s">
        <v>419</v>
      </c>
      <c r="H6" s="216" t="s">
        <v>420</v>
      </c>
      <c r="I6" s="217" t="s">
        <v>1</v>
      </c>
      <c r="J6" s="215" t="s">
        <v>15</v>
      </c>
      <c r="K6" s="216" t="s">
        <v>16</v>
      </c>
      <c r="L6" s="218" t="s">
        <v>421</v>
      </c>
    </row>
    <row r="7" spans="1:12" ht="17.100000000000001" customHeight="1" outlineLevel="3" thickBot="1">
      <c r="A7" s="219"/>
      <c r="B7" s="220" t="s">
        <v>17</v>
      </c>
      <c r="C7" s="221"/>
      <c r="D7" s="221"/>
      <c r="E7" s="221"/>
      <c r="F7" s="221"/>
      <c r="G7" s="221"/>
      <c r="H7" s="221"/>
      <c r="I7" s="221"/>
      <c r="J7" s="221"/>
      <c r="K7" s="222"/>
      <c r="L7" s="223"/>
    </row>
    <row r="8" spans="1:12" s="203" customFormat="1" ht="12" customHeight="1" outlineLevel="3">
      <c r="A8" s="224">
        <v>2001</v>
      </c>
      <c r="B8" s="225" t="s">
        <v>370</v>
      </c>
      <c r="C8" s="226">
        <v>4.0999999999999996</v>
      </c>
      <c r="D8" s="226">
        <v>1000</v>
      </c>
      <c r="E8" s="227">
        <f t="shared" ref="E8:E38" si="0">C8/D8</f>
        <v>4.0999999999999995E-3</v>
      </c>
      <c r="F8" s="228">
        <v>0.69</v>
      </c>
      <c r="G8" s="226">
        <v>10</v>
      </c>
      <c r="H8" s="229">
        <f t="shared" ref="H8:H9" si="1">F8/G8</f>
        <v>6.8999999999999992E-2</v>
      </c>
      <c r="I8" s="230">
        <v>0.05</v>
      </c>
      <c r="J8" s="226" t="s">
        <v>19</v>
      </c>
      <c r="K8" s="229" t="s">
        <v>20</v>
      </c>
      <c r="L8" s="202"/>
    </row>
    <row r="9" spans="1:12" s="203" customFormat="1" ht="12" customHeight="1" outlineLevel="4">
      <c r="A9" s="231">
        <v>2002</v>
      </c>
      <c r="B9" s="232" t="s">
        <v>369</v>
      </c>
      <c r="C9" s="233">
        <v>6.7</v>
      </c>
      <c r="D9" s="233">
        <v>5000</v>
      </c>
      <c r="E9" s="234">
        <f t="shared" si="0"/>
        <v>1.34E-3</v>
      </c>
      <c r="F9" s="235">
        <v>0.5</v>
      </c>
      <c r="G9" s="233">
        <v>10</v>
      </c>
      <c r="H9" s="236">
        <f t="shared" si="1"/>
        <v>0.05</v>
      </c>
      <c r="I9" s="237">
        <v>0.05</v>
      </c>
      <c r="J9" s="233" t="s">
        <v>19</v>
      </c>
      <c r="K9" s="236" t="s">
        <v>20</v>
      </c>
      <c r="L9" s="202"/>
    </row>
    <row r="10" spans="1:12" s="203" customFormat="1" ht="12" customHeight="1" outlineLevel="4">
      <c r="A10" s="231">
        <v>2003</v>
      </c>
      <c r="B10" s="232" t="s">
        <v>368</v>
      </c>
      <c r="C10" s="233">
        <v>40</v>
      </c>
      <c r="D10" s="233">
        <v>1000</v>
      </c>
      <c r="E10" s="234">
        <f t="shared" si="0"/>
        <v>0.04</v>
      </c>
      <c r="F10" s="235">
        <v>1.35</v>
      </c>
      <c r="G10" s="233">
        <v>10</v>
      </c>
      <c r="H10" s="236">
        <f>F10/G10</f>
        <v>0.13500000000000001</v>
      </c>
      <c r="I10" s="237">
        <v>0.05</v>
      </c>
      <c r="J10" s="233" t="s">
        <v>19</v>
      </c>
      <c r="K10" s="236" t="s">
        <v>25</v>
      </c>
      <c r="L10" s="202"/>
    </row>
    <row r="11" spans="1:12" s="203" customFormat="1" ht="12" customHeight="1" outlineLevel="4">
      <c r="A11" s="231">
        <v>2004</v>
      </c>
      <c r="B11" s="232" t="s">
        <v>422</v>
      </c>
      <c r="C11" s="233">
        <v>8.64</v>
      </c>
      <c r="D11" s="233">
        <v>1000</v>
      </c>
      <c r="E11" s="234">
        <f t="shared" si="0"/>
        <v>8.6400000000000001E-3</v>
      </c>
      <c r="F11" s="235">
        <v>0.95</v>
      </c>
      <c r="G11" s="233">
        <v>10</v>
      </c>
      <c r="H11" s="236">
        <f>F11/G11</f>
        <v>9.5000000000000001E-2</v>
      </c>
      <c r="I11" s="237">
        <v>0.05</v>
      </c>
      <c r="J11" s="233" t="s">
        <v>19</v>
      </c>
      <c r="K11" s="236" t="s">
        <v>22</v>
      </c>
      <c r="L11" s="202"/>
    </row>
    <row r="12" spans="1:12" ht="12" customHeight="1" outlineLevel="3">
      <c r="A12" s="231">
        <v>2005</v>
      </c>
      <c r="B12" s="232" t="s">
        <v>423</v>
      </c>
      <c r="C12" s="233">
        <v>2.8</v>
      </c>
      <c r="D12" s="233">
        <v>1000</v>
      </c>
      <c r="E12" s="234">
        <f t="shared" si="0"/>
        <v>2.8E-3</v>
      </c>
      <c r="F12" s="235">
        <v>0.39100000000000001</v>
      </c>
      <c r="G12" s="233">
        <v>10</v>
      </c>
      <c r="H12" s="236">
        <f t="shared" ref="H12:H13" si="2">F12/G12</f>
        <v>3.9100000000000003E-2</v>
      </c>
      <c r="I12" s="237">
        <v>0.05</v>
      </c>
      <c r="J12" s="233" t="s">
        <v>19</v>
      </c>
      <c r="K12" s="236" t="s">
        <v>25</v>
      </c>
    </row>
    <row r="13" spans="1:12" ht="12" customHeight="1" outlineLevel="3">
      <c r="A13" s="231">
        <v>2006</v>
      </c>
      <c r="B13" s="232" t="s">
        <v>424</v>
      </c>
      <c r="C13" s="233">
        <v>15</v>
      </c>
      <c r="D13" s="233">
        <v>1000</v>
      </c>
      <c r="E13" s="234">
        <f t="shared" si="0"/>
        <v>1.4999999999999999E-2</v>
      </c>
      <c r="F13" s="235">
        <v>0.41899999999999998</v>
      </c>
      <c r="G13" s="233">
        <v>10</v>
      </c>
      <c r="H13" s="236">
        <f t="shared" si="2"/>
        <v>4.19E-2</v>
      </c>
      <c r="I13" s="237">
        <v>0.05</v>
      </c>
      <c r="J13" s="233" t="s">
        <v>19</v>
      </c>
      <c r="K13" s="236" t="s">
        <v>25</v>
      </c>
    </row>
    <row r="14" spans="1:12" s="203" customFormat="1" ht="12" customHeight="1" outlineLevel="3">
      <c r="A14" s="231">
        <v>2007</v>
      </c>
      <c r="B14" s="232" t="s">
        <v>425</v>
      </c>
      <c r="C14" s="233">
        <v>27</v>
      </c>
      <c r="D14" s="233">
        <v>1000</v>
      </c>
      <c r="E14" s="234">
        <f t="shared" si="0"/>
        <v>2.7E-2</v>
      </c>
      <c r="F14" s="235">
        <v>0.2</v>
      </c>
      <c r="G14" s="233">
        <v>10</v>
      </c>
      <c r="H14" s="236">
        <f>F14/G14</f>
        <v>0.02</v>
      </c>
      <c r="I14" s="237">
        <v>0.05</v>
      </c>
      <c r="J14" s="233" t="s">
        <v>19</v>
      </c>
      <c r="K14" s="236" t="s">
        <v>25</v>
      </c>
      <c r="L14" s="202"/>
    </row>
    <row r="15" spans="1:12" s="203" customFormat="1" ht="12" customHeight="1" outlineLevel="3">
      <c r="A15" s="231">
        <v>2008</v>
      </c>
      <c r="B15" s="232" t="s">
        <v>367</v>
      </c>
      <c r="C15" s="233">
        <v>7.1</v>
      </c>
      <c r="D15" s="233">
        <v>1000</v>
      </c>
      <c r="E15" s="234">
        <f t="shared" si="0"/>
        <v>7.0999999999999995E-3</v>
      </c>
      <c r="F15" s="235">
        <v>1.9</v>
      </c>
      <c r="G15" s="233">
        <v>50</v>
      </c>
      <c r="H15" s="236">
        <f>F15/G15</f>
        <v>3.7999999999999999E-2</v>
      </c>
      <c r="I15" s="237">
        <v>0.05</v>
      </c>
      <c r="J15" s="233" t="s">
        <v>19</v>
      </c>
      <c r="K15" s="236" t="s">
        <v>22</v>
      </c>
      <c r="L15" s="202"/>
    </row>
    <row r="16" spans="1:12" ht="12" customHeight="1" outlineLevel="3">
      <c r="A16" s="231">
        <v>2009</v>
      </c>
      <c r="B16" s="232" t="s">
        <v>366</v>
      </c>
      <c r="C16" s="233">
        <v>4.5999999999999996</v>
      </c>
      <c r="D16" s="233">
        <v>1000</v>
      </c>
      <c r="E16" s="234">
        <f t="shared" si="0"/>
        <v>4.5999999999999999E-3</v>
      </c>
      <c r="F16" s="235">
        <v>0.14000000000000001</v>
      </c>
      <c r="G16" s="233">
        <v>10</v>
      </c>
      <c r="H16" s="236">
        <f>F16/G16</f>
        <v>1.4000000000000002E-2</v>
      </c>
      <c r="I16" s="237">
        <v>0.05</v>
      </c>
      <c r="J16" s="233" t="s">
        <v>19</v>
      </c>
      <c r="K16" s="236" t="s">
        <v>25</v>
      </c>
      <c r="L16" s="238"/>
    </row>
    <row r="17" spans="1:12" s="203" customFormat="1" ht="12" customHeight="1" outlineLevel="3">
      <c r="A17" s="231">
        <v>2010</v>
      </c>
      <c r="B17" s="232" t="s">
        <v>426</v>
      </c>
      <c r="C17" s="233">
        <v>0.56999999999999995</v>
      </c>
      <c r="D17" s="233">
        <v>10000</v>
      </c>
      <c r="E17" s="234">
        <f t="shared" si="0"/>
        <v>5.6999999999999996E-5</v>
      </c>
      <c r="F17" s="235"/>
      <c r="G17" s="233"/>
      <c r="H17" s="236">
        <f t="shared" ref="H17:H23" si="3">E17</f>
        <v>5.6999999999999996E-5</v>
      </c>
      <c r="I17" s="237">
        <v>0.05</v>
      </c>
      <c r="J17" s="233" t="s">
        <v>19</v>
      </c>
      <c r="K17" s="236" t="s">
        <v>25</v>
      </c>
      <c r="L17" s="202"/>
    </row>
    <row r="18" spans="1:12" s="203" customFormat="1" ht="12" customHeight="1" outlineLevel="3">
      <c r="A18" s="231">
        <v>2011</v>
      </c>
      <c r="B18" s="232" t="s">
        <v>365</v>
      </c>
      <c r="C18" s="233">
        <v>18</v>
      </c>
      <c r="D18" s="233">
        <v>1000</v>
      </c>
      <c r="E18" s="234">
        <f t="shared" si="0"/>
        <v>1.7999999999999999E-2</v>
      </c>
      <c r="F18" s="235"/>
      <c r="G18" s="233"/>
      <c r="H18" s="236">
        <f t="shared" si="3"/>
        <v>1.7999999999999999E-2</v>
      </c>
      <c r="I18" s="237">
        <v>0.05</v>
      </c>
      <c r="J18" s="233" t="s">
        <v>19</v>
      </c>
      <c r="K18" s="236" t="s">
        <v>22</v>
      </c>
      <c r="L18" s="202"/>
    </row>
    <row r="19" spans="1:12" s="203" customFormat="1" ht="12" customHeight="1" outlineLevel="3">
      <c r="A19" s="231">
        <v>2012</v>
      </c>
      <c r="B19" s="232" t="s">
        <v>364</v>
      </c>
      <c r="C19" s="233">
        <v>2</v>
      </c>
      <c r="D19" s="233">
        <v>1000</v>
      </c>
      <c r="E19" s="234">
        <f t="shared" si="0"/>
        <v>2E-3</v>
      </c>
      <c r="F19" s="235"/>
      <c r="G19" s="233"/>
      <c r="H19" s="236">
        <f t="shared" si="3"/>
        <v>2E-3</v>
      </c>
      <c r="I19" s="237">
        <v>0.05</v>
      </c>
      <c r="J19" s="233" t="s">
        <v>19</v>
      </c>
      <c r="K19" s="236" t="s">
        <v>22</v>
      </c>
      <c r="L19" s="202"/>
    </row>
    <row r="20" spans="1:12" s="203" customFormat="1" ht="12" customHeight="1" outlineLevel="3">
      <c r="A20" s="231">
        <v>2013</v>
      </c>
      <c r="B20" s="232" t="s">
        <v>363</v>
      </c>
      <c r="C20" s="233">
        <v>0.73</v>
      </c>
      <c r="D20" s="233">
        <v>1000</v>
      </c>
      <c r="E20" s="234">
        <f t="shared" si="0"/>
        <v>7.2999999999999996E-4</v>
      </c>
      <c r="F20" s="235"/>
      <c r="G20" s="233"/>
      <c r="H20" s="236">
        <f t="shared" si="3"/>
        <v>7.2999999999999996E-4</v>
      </c>
      <c r="I20" s="237">
        <v>0.05</v>
      </c>
      <c r="J20" s="233" t="s">
        <v>19</v>
      </c>
      <c r="K20" s="236" t="s">
        <v>22</v>
      </c>
      <c r="L20" s="202"/>
    </row>
    <row r="21" spans="1:12" ht="12" customHeight="1" outlineLevel="3">
      <c r="A21" s="231">
        <v>2014</v>
      </c>
      <c r="B21" s="232" t="s">
        <v>362</v>
      </c>
      <c r="C21" s="233">
        <v>100</v>
      </c>
      <c r="D21" s="233">
        <v>1000</v>
      </c>
      <c r="E21" s="234">
        <f t="shared" si="0"/>
        <v>0.1</v>
      </c>
      <c r="F21" s="235"/>
      <c r="G21" s="233"/>
      <c r="H21" s="236">
        <f t="shared" si="3"/>
        <v>0.1</v>
      </c>
      <c r="I21" s="237">
        <v>0.05</v>
      </c>
      <c r="J21" s="233" t="s">
        <v>19</v>
      </c>
      <c r="K21" s="236" t="s">
        <v>22</v>
      </c>
    </row>
    <row r="22" spans="1:12" ht="12" customHeight="1" outlineLevel="3">
      <c r="A22" s="231">
        <v>2015</v>
      </c>
      <c r="B22" s="232" t="s">
        <v>361</v>
      </c>
      <c r="C22" s="233">
        <v>6.6</v>
      </c>
      <c r="D22" s="233">
        <v>1000</v>
      </c>
      <c r="E22" s="234">
        <f t="shared" si="0"/>
        <v>6.6E-3</v>
      </c>
      <c r="F22" s="235"/>
      <c r="G22" s="233"/>
      <c r="H22" s="236">
        <f t="shared" si="3"/>
        <v>6.6E-3</v>
      </c>
      <c r="I22" s="237">
        <v>0.05</v>
      </c>
      <c r="J22" s="233" t="s">
        <v>19</v>
      </c>
      <c r="K22" s="236" t="s">
        <v>22</v>
      </c>
    </row>
    <row r="23" spans="1:12" ht="12" customHeight="1" outlineLevel="3">
      <c r="A23" s="231">
        <v>2016</v>
      </c>
      <c r="B23" s="232" t="s">
        <v>360</v>
      </c>
      <c r="C23" s="233">
        <v>0.88</v>
      </c>
      <c r="D23" s="233">
        <v>1000</v>
      </c>
      <c r="E23" s="234">
        <f t="shared" si="0"/>
        <v>8.8000000000000003E-4</v>
      </c>
      <c r="F23" s="235"/>
      <c r="G23" s="233"/>
      <c r="H23" s="236">
        <f t="shared" si="3"/>
        <v>8.8000000000000003E-4</v>
      </c>
      <c r="I23" s="237">
        <v>0.05</v>
      </c>
      <c r="J23" s="233" t="s">
        <v>19</v>
      </c>
      <c r="K23" s="236" t="s">
        <v>22</v>
      </c>
    </row>
    <row r="24" spans="1:12" ht="12" customHeight="1" outlineLevel="3">
      <c r="A24" s="231">
        <v>2017</v>
      </c>
      <c r="B24" s="232" t="s">
        <v>359</v>
      </c>
      <c r="C24" s="233">
        <v>1.96</v>
      </c>
      <c r="D24" s="233">
        <v>1000</v>
      </c>
      <c r="E24" s="234">
        <f t="shared" si="0"/>
        <v>1.9599999999999999E-3</v>
      </c>
      <c r="F24" s="235"/>
      <c r="G24" s="233"/>
      <c r="H24" s="236">
        <f>E24</f>
        <v>1.9599999999999999E-3</v>
      </c>
      <c r="I24" s="237">
        <v>0.5</v>
      </c>
      <c r="J24" s="233" t="s">
        <v>32</v>
      </c>
      <c r="K24" s="236" t="s">
        <v>22</v>
      </c>
    </row>
    <row r="25" spans="1:12" ht="12" customHeight="1" outlineLevel="3">
      <c r="A25" s="239">
        <v>2018</v>
      </c>
      <c r="B25" s="232" t="s">
        <v>427</v>
      </c>
      <c r="C25" s="233">
        <v>10</v>
      </c>
      <c r="D25" s="233">
        <v>1000</v>
      </c>
      <c r="E25" s="234">
        <v>0.01</v>
      </c>
      <c r="F25" s="235"/>
      <c r="G25" s="233"/>
      <c r="H25" s="236">
        <v>0.01</v>
      </c>
      <c r="I25" s="237">
        <v>0.05</v>
      </c>
      <c r="J25" s="233" t="s">
        <v>19</v>
      </c>
      <c r="K25" s="236" t="s">
        <v>22</v>
      </c>
    </row>
    <row r="26" spans="1:12" ht="12" customHeight="1" outlineLevel="3">
      <c r="A26" s="239">
        <v>2019</v>
      </c>
      <c r="B26" s="232" t="s">
        <v>428</v>
      </c>
      <c r="C26" s="233">
        <v>6.1</v>
      </c>
      <c r="D26" s="233">
        <v>1000</v>
      </c>
      <c r="E26" s="234">
        <f t="shared" ref="E26:E29" si="4">C26/D26</f>
        <v>6.0999999999999995E-3</v>
      </c>
      <c r="F26" s="235"/>
      <c r="G26" s="233"/>
      <c r="H26" s="236">
        <f>E26</f>
        <v>6.0999999999999995E-3</v>
      </c>
      <c r="I26" s="237">
        <v>0.05</v>
      </c>
      <c r="J26" s="233" t="s">
        <v>19</v>
      </c>
      <c r="K26" s="236" t="s">
        <v>22</v>
      </c>
    </row>
    <row r="27" spans="1:12" ht="30" customHeight="1" outlineLevel="3">
      <c r="A27" s="240">
        <v>2020</v>
      </c>
      <c r="B27" s="241" t="s">
        <v>429</v>
      </c>
      <c r="C27" s="233">
        <v>10</v>
      </c>
      <c r="D27" s="233">
        <v>1000</v>
      </c>
      <c r="E27" s="234">
        <f t="shared" si="4"/>
        <v>0.01</v>
      </c>
      <c r="F27" s="235"/>
      <c r="G27" s="233"/>
      <c r="H27" s="236">
        <f>E27</f>
        <v>0.01</v>
      </c>
      <c r="I27" s="237">
        <v>0.05</v>
      </c>
      <c r="J27" s="233" t="s">
        <v>19</v>
      </c>
      <c r="K27" s="236" t="s">
        <v>22</v>
      </c>
    </row>
    <row r="28" spans="1:12" s="203" customFormat="1" ht="12" customHeight="1" outlineLevel="3">
      <c r="A28" s="231">
        <v>2021</v>
      </c>
      <c r="B28" s="232" t="s">
        <v>358</v>
      </c>
      <c r="C28" s="233">
        <v>9</v>
      </c>
      <c r="D28" s="233">
        <v>10000</v>
      </c>
      <c r="E28" s="234">
        <f t="shared" si="4"/>
        <v>8.9999999999999998E-4</v>
      </c>
      <c r="F28" s="235">
        <v>0.25</v>
      </c>
      <c r="G28" s="233">
        <v>50</v>
      </c>
      <c r="H28" s="236">
        <f>F28/G28</f>
        <v>5.0000000000000001E-3</v>
      </c>
      <c r="I28" s="237">
        <v>0.05</v>
      </c>
      <c r="J28" s="233" t="s">
        <v>19</v>
      </c>
      <c r="K28" s="236" t="s">
        <v>20</v>
      </c>
      <c r="L28" s="202"/>
    </row>
    <row r="29" spans="1:12" s="203" customFormat="1" ht="12" customHeight="1" outlineLevel="3">
      <c r="A29" s="231">
        <v>2022</v>
      </c>
      <c r="B29" s="232" t="s">
        <v>357</v>
      </c>
      <c r="C29" s="233">
        <v>0.80649999999999999</v>
      </c>
      <c r="D29" s="233">
        <v>1000</v>
      </c>
      <c r="E29" s="234">
        <f t="shared" si="4"/>
        <v>8.0650000000000003E-4</v>
      </c>
      <c r="F29" s="235">
        <v>0.23</v>
      </c>
      <c r="G29" s="233">
        <v>50</v>
      </c>
      <c r="H29" s="236">
        <f>F29/G29</f>
        <v>4.5999999999999999E-3</v>
      </c>
      <c r="I29" s="237">
        <v>0.05</v>
      </c>
      <c r="J29" s="233" t="s">
        <v>19</v>
      </c>
      <c r="K29" s="236" t="s">
        <v>20</v>
      </c>
      <c r="L29" s="202"/>
    </row>
    <row r="30" spans="1:12" ht="12" customHeight="1" outlineLevel="3">
      <c r="A30" s="231">
        <v>2023</v>
      </c>
      <c r="B30" s="232" t="s">
        <v>356</v>
      </c>
      <c r="C30" s="233">
        <v>3.3</v>
      </c>
      <c r="D30" s="233">
        <v>10000</v>
      </c>
      <c r="E30" s="234">
        <f>C30/D30</f>
        <v>3.3E-4</v>
      </c>
      <c r="F30" s="235">
        <v>1.2</v>
      </c>
      <c r="G30" s="233">
        <v>50</v>
      </c>
      <c r="H30" s="236">
        <f>F30/G30</f>
        <v>2.4E-2</v>
      </c>
      <c r="I30" s="237">
        <v>0.05</v>
      </c>
      <c r="J30" s="233" t="s">
        <v>19</v>
      </c>
      <c r="K30" s="236" t="s">
        <v>20</v>
      </c>
    </row>
    <row r="31" spans="1:12" s="203" customFormat="1" ht="12" customHeight="1" outlineLevel="3">
      <c r="A31" s="231">
        <v>2024</v>
      </c>
      <c r="B31" s="232" t="s">
        <v>355</v>
      </c>
      <c r="C31" s="233">
        <v>0.5</v>
      </c>
      <c r="D31" s="233">
        <v>5000</v>
      </c>
      <c r="E31" s="234">
        <f t="shared" si="0"/>
        <v>1E-4</v>
      </c>
      <c r="F31" s="235"/>
      <c r="G31" s="233"/>
      <c r="H31" s="236">
        <f>E31</f>
        <v>1E-4</v>
      </c>
      <c r="I31" s="237">
        <v>0.05</v>
      </c>
      <c r="J31" s="233" t="s">
        <v>19</v>
      </c>
      <c r="K31" s="236" t="s">
        <v>20</v>
      </c>
      <c r="L31" s="202"/>
    </row>
    <row r="32" spans="1:12" ht="12" customHeight="1" outlineLevel="3">
      <c r="A32" s="239">
        <v>2025</v>
      </c>
      <c r="B32" s="232" t="s">
        <v>430</v>
      </c>
      <c r="C32" s="233">
        <v>22</v>
      </c>
      <c r="D32" s="233">
        <v>1000</v>
      </c>
      <c r="E32" s="234">
        <f t="shared" si="0"/>
        <v>2.1999999999999999E-2</v>
      </c>
      <c r="F32" s="235">
        <v>10</v>
      </c>
      <c r="G32" s="233">
        <v>100</v>
      </c>
      <c r="H32" s="236">
        <f t="shared" ref="H32" si="5">F32/G32</f>
        <v>0.1</v>
      </c>
      <c r="I32" s="237">
        <v>0.05</v>
      </c>
      <c r="J32" s="233" t="s">
        <v>19</v>
      </c>
      <c r="K32" s="236" t="s">
        <v>25</v>
      </c>
    </row>
    <row r="33" spans="1:12" s="203" customFormat="1" ht="12" customHeight="1" outlineLevel="3">
      <c r="A33" s="231">
        <v>2026</v>
      </c>
      <c r="B33" s="232" t="s">
        <v>38</v>
      </c>
      <c r="C33" s="233">
        <v>56</v>
      </c>
      <c r="D33" s="233">
        <v>10000</v>
      </c>
      <c r="E33" s="234">
        <f t="shared" si="0"/>
        <v>5.5999999999999999E-3</v>
      </c>
      <c r="F33" s="235"/>
      <c r="G33" s="233"/>
      <c r="H33" s="236">
        <f>E33</f>
        <v>5.5999999999999999E-3</v>
      </c>
      <c r="I33" s="237">
        <v>0.05</v>
      </c>
      <c r="J33" s="233" t="s">
        <v>19</v>
      </c>
      <c r="K33" s="236" t="s">
        <v>25</v>
      </c>
      <c r="L33" s="202"/>
    </row>
    <row r="34" spans="1:12" s="203" customFormat="1" ht="12" customHeight="1" outlineLevel="3">
      <c r="A34" s="231">
        <v>2027</v>
      </c>
      <c r="B34" s="232" t="s">
        <v>354</v>
      </c>
      <c r="C34" s="233">
        <v>100</v>
      </c>
      <c r="D34" s="233">
        <v>10000</v>
      </c>
      <c r="E34" s="234">
        <f t="shared" si="0"/>
        <v>0.01</v>
      </c>
      <c r="F34" s="235"/>
      <c r="G34" s="233"/>
      <c r="H34" s="236">
        <f>E34</f>
        <v>0.01</v>
      </c>
      <c r="I34" s="237">
        <v>0.05</v>
      </c>
      <c r="J34" s="233" t="s">
        <v>19</v>
      </c>
      <c r="K34" s="236" t="s">
        <v>22</v>
      </c>
      <c r="L34" s="202"/>
    </row>
    <row r="35" spans="1:12" s="203" customFormat="1" ht="12" customHeight="1" outlineLevel="3">
      <c r="A35" s="231">
        <v>2028</v>
      </c>
      <c r="B35" s="232" t="s">
        <v>431</v>
      </c>
      <c r="C35" s="233">
        <v>8.8000000000000007</v>
      </c>
      <c r="D35" s="233">
        <v>1000</v>
      </c>
      <c r="E35" s="234">
        <f t="shared" si="0"/>
        <v>8.8000000000000005E-3</v>
      </c>
      <c r="F35" s="235">
        <v>5</v>
      </c>
      <c r="G35" s="233">
        <v>100</v>
      </c>
      <c r="H35" s="236">
        <f>F35/G35</f>
        <v>0.05</v>
      </c>
      <c r="I35" s="237">
        <v>0.05</v>
      </c>
      <c r="J35" s="233" t="s">
        <v>19</v>
      </c>
      <c r="K35" s="236" t="s">
        <v>22</v>
      </c>
      <c r="L35" s="202"/>
    </row>
    <row r="36" spans="1:12" s="203" customFormat="1" ht="12" customHeight="1" outlineLevel="3">
      <c r="A36" s="231">
        <v>2029</v>
      </c>
      <c r="B36" s="232" t="s">
        <v>353</v>
      </c>
      <c r="C36" s="233">
        <v>38</v>
      </c>
      <c r="D36" s="233">
        <v>1000</v>
      </c>
      <c r="E36" s="234">
        <f t="shared" si="0"/>
        <v>3.7999999999999999E-2</v>
      </c>
      <c r="F36" s="235"/>
      <c r="G36" s="233"/>
      <c r="H36" s="236">
        <f t="shared" ref="H36:H38" si="6">E36</f>
        <v>3.7999999999999999E-2</v>
      </c>
      <c r="I36" s="237">
        <v>0.05</v>
      </c>
      <c r="J36" s="233" t="s">
        <v>19</v>
      </c>
      <c r="K36" s="236" t="s">
        <v>20</v>
      </c>
      <c r="L36" s="202"/>
    </row>
    <row r="37" spans="1:12" s="203" customFormat="1" ht="12" customHeight="1" outlineLevel="3">
      <c r="A37" s="224">
        <v>2030</v>
      </c>
      <c r="B37" s="225" t="s">
        <v>432</v>
      </c>
      <c r="C37" s="230">
        <v>0.1</v>
      </c>
      <c r="D37" s="226">
        <v>1000</v>
      </c>
      <c r="E37" s="227">
        <f t="shared" si="0"/>
        <v>1E-4</v>
      </c>
      <c r="F37" s="228">
        <v>0.32</v>
      </c>
      <c r="G37" s="226">
        <v>100</v>
      </c>
      <c r="H37" s="229">
        <f>F37/G37</f>
        <v>3.2000000000000002E-3</v>
      </c>
      <c r="I37" s="230">
        <v>0.5</v>
      </c>
      <c r="J37" s="226" t="s">
        <v>32</v>
      </c>
      <c r="K37" s="229" t="s">
        <v>22</v>
      </c>
      <c r="L37" s="202"/>
    </row>
    <row r="38" spans="1:12" s="203" customFormat="1" ht="12" customHeight="1" outlineLevel="3">
      <c r="A38" s="231">
        <v>2031</v>
      </c>
      <c r="B38" s="232" t="s">
        <v>352</v>
      </c>
      <c r="C38" s="237">
        <v>238</v>
      </c>
      <c r="D38" s="233">
        <v>1000</v>
      </c>
      <c r="E38" s="234">
        <f t="shared" si="0"/>
        <v>0.23799999999999999</v>
      </c>
      <c r="F38" s="235"/>
      <c r="G38" s="233"/>
      <c r="H38" s="236">
        <f t="shared" si="6"/>
        <v>0.23799999999999999</v>
      </c>
      <c r="I38" s="237">
        <v>0.05</v>
      </c>
      <c r="J38" s="233" t="s">
        <v>19</v>
      </c>
      <c r="K38" s="236" t="s">
        <v>25</v>
      </c>
      <c r="L38" s="202"/>
    </row>
    <row r="39" spans="1:12" s="203" customFormat="1" ht="12" customHeight="1" outlineLevel="3" thickBot="1">
      <c r="A39" s="242">
        <v>2032</v>
      </c>
      <c r="B39" s="243" t="s">
        <v>351</v>
      </c>
      <c r="C39" s="244">
        <v>25.1</v>
      </c>
      <c r="D39" s="245">
        <v>1000</v>
      </c>
      <c r="E39" s="246">
        <f>C39/D39</f>
        <v>2.5100000000000001E-2</v>
      </c>
      <c r="F39" s="247">
        <v>12.5</v>
      </c>
      <c r="G39" s="245">
        <v>50</v>
      </c>
      <c r="H39" s="248">
        <f>F39/G39</f>
        <v>0.25</v>
      </c>
      <c r="I39" s="244">
        <v>0.05</v>
      </c>
      <c r="J39" s="245" t="s">
        <v>19</v>
      </c>
      <c r="K39" s="248" t="s">
        <v>25</v>
      </c>
      <c r="L39" s="202"/>
    </row>
    <row r="40" spans="1:12" ht="12" customHeight="1" outlineLevel="3" thickBot="1">
      <c r="A40" s="203"/>
    </row>
    <row r="41" spans="1:12" ht="17.100000000000001" customHeight="1" outlineLevel="3" thickBot="1">
      <c r="A41" s="249"/>
      <c r="B41" s="220" t="s">
        <v>433</v>
      </c>
      <c r="C41" s="221"/>
      <c r="D41" s="221"/>
      <c r="E41" s="221"/>
      <c r="F41" s="221"/>
      <c r="G41" s="221"/>
      <c r="H41" s="221"/>
      <c r="I41" s="221"/>
      <c r="J41" s="221"/>
      <c r="K41" s="222"/>
    </row>
    <row r="42" spans="1:12" s="203" customFormat="1" ht="12" customHeight="1" outlineLevel="3">
      <c r="A42" s="250">
        <v>2107</v>
      </c>
      <c r="B42" s="251" t="s">
        <v>434</v>
      </c>
      <c r="C42" s="235">
        <v>37.299999999999997</v>
      </c>
      <c r="D42" s="233">
        <v>5000</v>
      </c>
      <c r="E42" s="236">
        <f t="shared" ref="E42:E66" si="7">C42/D42</f>
        <v>7.4599999999999996E-3</v>
      </c>
      <c r="F42" s="235">
        <v>1.5</v>
      </c>
      <c r="G42" s="233">
        <v>10</v>
      </c>
      <c r="H42" s="236">
        <f>F42/G42</f>
        <v>0.15</v>
      </c>
      <c r="I42" s="235">
        <v>0.05</v>
      </c>
      <c r="J42" s="233" t="s">
        <v>19</v>
      </c>
      <c r="K42" s="236" t="s">
        <v>22</v>
      </c>
      <c r="L42" s="252"/>
    </row>
    <row r="43" spans="1:12" ht="12" customHeight="1" outlineLevel="3">
      <c r="A43" s="250">
        <v>2108</v>
      </c>
      <c r="B43" s="251" t="s">
        <v>435</v>
      </c>
      <c r="C43" s="235">
        <v>5</v>
      </c>
      <c r="D43" s="233">
        <v>1000</v>
      </c>
      <c r="E43" s="236">
        <f t="shared" si="7"/>
        <v>5.0000000000000001E-3</v>
      </c>
      <c r="F43" s="235">
        <v>1.5</v>
      </c>
      <c r="G43" s="233">
        <v>10</v>
      </c>
      <c r="H43" s="236">
        <v>0.15</v>
      </c>
      <c r="I43" s="235">
        <v>0.05</v>
      </c>
      <c r="J43" s="233" t="s">
        <v>19</v>
      </c>
      <c r="K43" s="236" t="s">
        <v>25</v>
      </c>
      <c r="L43" s="252"/>
    </row>
    <row r="44" spans="1:12" s="203" customFormat="1" ht="12" customHeight="1" outlineLevel="3">
      <c r="A44" s="250">
        <v>2112</v>
      </c>
      <c r="B44" s="251" t="s">
        <v>436</v>
      </c>
      <c r="C44" s="235">
        <v>0.23</v>
      </c>
      <c r="D44" s="233">
        <v>1000</v>
      </c>
      <c r="E44" s="236">
        <f t="shared" si="7"/>
        <v>2.3000000000000001E-4</v>
      </c>
      <c r="F44" s="235">
        <v>0.18</v>
      </c>
      <c r="G44" s="233">
        <v>100</v>
      </c>
      <c r="H44" s="236">
        <f t="shared" ref="H44:H49" si="8">F44/G44</f>
        <v>1.8E-3</v>
      </c>
      <c r="I44" s="235">
        <v>0.05</v>
      </c>
      <c r="J44" s="233" t="s">
        <v>19</v>
      </c>
      <c r="K44" s="236" t="s">
        <v>22</v>
      </c>
      <c r="L44" s="253"/>
    </row>
    <row r="45" spans="1:12" ht="12" customHeight="1" outlineLevel="3">
      <c r="A45" s="250">
        <v>2113</v>
      </c>
      <c r="B45" s="251" t="s">
        <v>437</v>
      </c>
      <c r="C45" s="235">
        <v>1</v>
      </c>
      <c r="D45" s="233">
        <v>1000</v>
      </c>
      <c r="E45" s="236">
        <f t="shared" si="7"/>
        <v>1E-3</v>
      </c>
      <c r="F45" s="235">
        <v>0.74</v>
      </c>
      <c r="G45" s="233">
        <v>10</v>
      </c>
      <c r="H45" s="236">
        <f t="shared" si="8"/>
        <v>7.3999999999999996E-2</v>
      </c>
      <c r="I45" s="235">
        <v>0.05</v>
      </c>
      <c r="J45" s="233" t="s">
        <v>19</v>
      </c>
      <c r="K45" s="236" t="s">
        <v>22</v>
      </c>
      <c r="L45" s="252"/>
    </row>
    <row r="46" spans="1:12" ht="12" customHeight="1" outlineLevel="3">
      <c r="A46" s="250">
        <v>2114</v>
      </c>
      <c r="B46" s="251" t="s">
        <v>438</v>
      </c>
      <c r="C46" s="235">
        <v>1</v>
      </c>
      <c r="D46" s="233">
        <v>1000</v>
      </c>
      <c r="E46" s="236">
        <f t="shared" si="7"/>
        <v>1E-3</v>
      </c>
      <c r="F46" s="235">
        <v>0.6</v>
      </c>
      <c r="G46" s="233">
        <v>10</v>
      </c>
      <c r="H46" s="236">
        <f t="shared" si="8"/>
        <v>0.06</v>
      </c>
      <c r="I46" s="235">
        <v>0.05</v>
      </c>
      <c r="J46" s="233" t="s">
        <v>19</v>
      </c>
      <c r="K46" s="236" t="s">
        <v>22</v>
      </c>
      <c r="L46" s="252"/>
    </row>
    <row r="47" spans="1:12" ht="12" customHeight="1" outlineLevel="3">
      <c r="A47" s="250">
        <v>2115</v>
      </c>
      <c r="B47" s="251" t="s">
        <v>439</v>
      </c>
      <c r="C47" s="235">
        <v>1</v>
      </c>
      <c r="D47" s="233">
        <v>1000</v>
      </c>
      <c r="E47" s="236">
        <f t="shared" si="7"/>
        <v>1E-3</v>
      </c>
      <c r="F47" s="235">
        <v>2.5</v>
      </c>
      <c r="G47" s="233">
        <v>10</v>
      </c>
      <c r="H47" s="236">
        <f t="shared" si="8"/>
        <v>0.25</v>
      </c>
      <c r="I47" s="235">
        <v>0.05</v>
      </c>
      <c r="J47" s="233" t="s">
        <v>19</v>
      </c>
      <c r="K47" s="236" t="s">
        <v>22</v>
      </c>
      <c r="L47" s="252"/>
    </row>
    <row r="48" spans="1:12" s="203" customFormat="1" ht="12" customHeight="1" outlineLevel="3">
      <c r="A48" s="250">
        <v>2130</v>
      </c>
      <c r="B48" s="251" t="s">
        <v>350</v>
      </c>
      <c r="C48" s="235">
        <v>0.78</v>
      </c>
      <c r="D48" s="233">
        <v>1000</v>
      </c>
      <c r="E48" s="236">
        <f t="shared" si="7"/>
        <v>7.7999999999999999E-4</v>
      </c>
      <c r="F48" s="235">
        <v>0.36</v>
      </c>
      <c r="G48" s="233">
        <v>100</v>
      </c>
      <c r="H48" s="236">
        <f t="shared" si="8"/>
        <v>3.5999999999999999E-3</v>
      </c>
      <c r="I48" s="235">
        <v>0.05</v>
      </c>
      <c r="J48" s="233" t="s">
        <v>19</v>
      </c>
      <c r="K48" s="254" t="s">
        <v>22</v>
      </c>
      <c r="L48" s="252"/>
    </row>
    <row r="49" spans="1:12" s="203" customFormat="1" ht="12" customHeight="1" outlineLevel="3">
      <c r="A49" s="250">
        <v>2131</v>
      </c>
      <c r="B49" s="251" t="s">
        <v>440</v>
      </c>
      <c r="C49" s="235">
        <v>3.2</v>
      </c>
      <c r="D49" s="233">
        <v>5000</v>
      </c>
      <c r="E49" s="236">
        <f t="shared" si="7"/>
        <v>6.4000000000000005E-4</v>
      </c>
      <c r="F49" s="235">
        <v>1</v>
      </c>
      <c r="G49" s="233">
        <v>100</v>
      </c>
      <c r="H49" s="236">
        <f t="shared" si="8"/>
        <v>0.01</v>
      </c>
      <c r="I49" s="235">
        <v>0.05</v>
      </c>
      <c r="J49" s="233" t="s">
        <v>19</v>
      </c>
      <c r="K49" s="236" t="s">
        <v>22</v>
      </c>
      <c r="L49" s="252"/>
    </row>
    <row r="50" spans="1:12" ht="12" customHeight="1" outlineLevel="3">
      <c r="A50" s="250">
        <v>2132</v>
      </c>
      <c r="B50" s="251" t="s">
        <v>349</v>
      </c>
      <c r="C50" s="235">
        <v>10</v>
      </c>
      <c r="D50" s="233">
        <v>1000</v>
      </c>
      <c r="E50" s="236">
        <f t="shared" si="7"/>
        <v>0.01</v>
      </c>
      <c r="F50" s="235"/>
      <c r="G50" s="233"/>
      <c r="H50" s="236">
        <f>E50</f>
        <v>0.01</v>
      </c>
      <c r="I50" s="235">
        <v>0.05</v>
      </c>
      <c r="J50" s="233" t="s">
        <v>19</v>
      </c>
      <c r="K50" s="236" t="s">
        <v>25</v>
      </c>
      <c r="L50" s="252"/>
    </row>
    <row r="51" spans="1:12" ht="12" customHeight="1" outlineLevel="3">
      <c r="A51" s="250">
        <v>2133</v>
      </c>
      <c r="B51" s="251" t="s">
        <v>348</v>
      </c>
      <c r="C51" s="235">
        <v>10</v>
      </c>
      <c r="D51" s="233">
        <v>1000</v>
      </c>
      <c r="E51" s="236">
        <f t="shared" si="7"/>
        <v>0.01</v>
      </c>
      <c r="F51" s="235">
        <v>6.25</v>
      </c>
      <c r="G51" s="233">
        <v>50</v>
      </c>
      <c r="H51" s="236">
        <v>0.125</v>
      </c>
      <c r="I51" s="235">
        <v>0.05</v>
      </c>
      <c r="J51" s="233" t="s">
        <v>19</v>
      </c>
      <c r="K51" s="236" t="s">
        <v>25</v>
      </c>
      <c r="L51" s="252"/>
    </row>
    <row r="52" spans="1:12" ht="12" customHeight="1" outlineLevel="3">
      <c r="A52" s="255">
        <v>2134</v>
      </c>
      <c r="B52" s="251" t="s">
        <v>441</v>
      </c>
      <c r="C52" s="235">
        <v>28</v>
      </c>
      <c r="D52" s="233">
        <v>1000</v>
      </c>
      <c r="E52" s="236">
        <f t="shared" si="7"/>
        <v>2.8000000000000001E-2</v>
      </c>
      <c r="F52" s="235">
        <v>1.75</v>
      </c>
      <c r="G52" s="233">
        <v>10</v>
      </c>
      <c r="H52" s="236">
        <f t="shared" ref="H52:H53" si="9">F52/G52</f>
        <v>0.17499999999999999</v>
      </c>
      <c r="I52" s="235">
        <v>0.05</v>
      </c>
      <c r="J52" s="233" t="s">
        <v>19</v>
      </c>
      <c r="K52" s="236" t="s">
        <v>25</v>
      </c>
      <c r="L52" s="252"/>
    </row>
    <row r="53" spans="1:12" s="203" customFormat="1" ht="12" customHeight="1" outlineLevel="3">
      <c r="A53" s="250">
        <v>2135</v>
      </c>
      <c r="B53" s="251" t="s">
        <v>347</v>
      </c>
      <c r="C53" s="235">
        <v>480</v>
      </c>
      <c r="D53" s="233">
        <v>1000</v>
      </c>
      <c r="E53" s="236">
        <f t="shared" si="7"/>
        <v>0.48</v>
      </c>
      <c r="F53" s="235">
        <v>100</v>
      </c>
      <c r="G53" s="233">
        <v>100</v>
      </c>
      <c r="H53" s="236">
        <f t="shared" si="9"/>
        <v>1</v>
      </c>
      <c r="I53" s="235">
        <v>0.05</v>
      </c>
      <c r="J53" s="233" t="s">
        <v>19</v>
      </c>
      <c r="K53" s="236" t="s">
        <v>20</v>
      </c>
      <c r="L53" s="252"/>
    </row>
    <row r="54" spans="1:12" s="203" customFormat="1" ht="12" customHeight="1" outlineLevel="3">
      <c r="A54" s="250">
        <v>2136</v>
      </c>
      <c r="B54" s="251" t="s">
        <v>442</v>
      </c>
      <c r="C54" s="235">
        <v>8.6999999999999993</v>
      </c>
      <c r="D54" s="233">
        <v>1000</v>
      </c>
      <c r="E54" s="236">
        <f t="shared" si="7"/>
        <v>8.6999999999999994E-3</v>
      </c>
      <c r="F54" s="235">
        <v>1.75</v>
      </c>
      <c r="G54" s="233">
        <v>10</v>
      </c>
      <c r="H54" s="236">
        <f>F54/G54</f>
        <v>0.17499999999999999</v>
      </c>
      <c r="I54" s="235">
        <v>0.05</v>
      </c>
      <c r="J54" s="233" t="s">
        <v>19</v>
      </c>
      <c r="K54" s="236" t="s">
        <v>25</v>
      </c>
      <c r="L54" s="252"/>
    </row>
    <row r="55" spans="1:12" s="203" customFormat="1" ht="12" customHeight="1" outlineLevel="3">
      <c r="A55" s="250">
        <v>2137</v>
      </c>
      <c r="B55" s="251" t="s">
        <v>443</v>
      </c>
      <c r="C55" s="235"/>
      <c r="D55" s="233"/>
      <c r="E55" s="236">
        <f>H55</f>
        <v>0.17499999999999999</v>
      </c>
      <c r="F55" s="235">
        <v>1.75</v>
      </c>
      <c r="G55" s="233">
        <v>10</v>
      </c>
      <c r="H55" s="236">
        <f>F55/G55</f>
        <v>0.17499999999999999</v>
      </c>
      <c r="I55" s="235">
        <v>0.05</v>
      </c>
      <c r="J55" s="233" t="s">
        <v>19</v>
      </c>
      <c r="K55" s="236" t="s">
        <v>22</v>
      </c>
      <c r="L55" s="252"/>
    </row>
    <row r="56" spans="1:12" ht="12" customHeight="1" outlineLevel="3">
      <c r="A56" s="250">
        <v>2138</v>
      </c>
      <c r="B56" s="251" t="s">
        <v>346</v>
      </c>
      <c r="C56" s="235">
        <v>9.5</v>
      </c>
      <c r="D56" s="233">
        <v>1000</v>
      </c>
      <c r="E56" s="236">
        <f t="shared" ref="E56" si="10">C56/D56</f>
        <v>9.4999999999999998E-3</v>
      </c>
      <c r="F56" s="235">
        <v>7.0000000000000007E-2</v>
      </c>
      <c r="G56" s="233">
        <v>10</v>
      </c>
      <c r="H56" s="236">
        <f>F56/G56</f>
        <v>7.000000000000001E-3</v>
      </c>
      <c r="I56" s="235">
        <v>0.05</v>
      </c>
      <c r="J56" s="233" t="s">
        <v>19</v>
      </c>
      <c r="K56" s="236" t="s">
        <v>25</v>
      </c>
      <c r="L56" s="252"/>
    </row>
    <row r="57" spans="1:12" ht="12" customHeight="1" outlineLevel="3">
      <c r="A57" s="250">
        <v>2139</v>
      </c>
      <c r="B57" s="251" t="s">
        <v>345</v>
      </c>
      <c r="C57" s="235">
        <v>17</v>
      </c>
      <c r="D57" s="233">
        <v>10000</v>
      </c>
      <c r="E57" s="236">
        <f t="shared" si="7"/>
        <v>1.6999999999999999E-3</v>
      </c>
      <c r="F57" s="235"/>
      <c r="G57" s="233"/>
      <c r="H57" s="236">
        <f>E57</f>
        <v>1.6999999999999999E-3</v>
      </c>
      <c r="I57" s="235">
        <v>0.05</v>
      </c>
      <c r="J57" s="233" t="s">
        <v>19</v>
      </c>
      <c r="K57" s="236" t="s">
        <v>25</v>
      </c>
      <c r="L57" s="252"/>
    </row>
    <row r="58" spans="1:12" ht="12" customHeight="1" outlineLevel="3">
      <c r="A58" s="250">
        <v>2140</v>
      </c>
      <c r="B58" s="251" t="s">
        <v>344</v>
      </c>
      <c r="C58" s="235">
        <v>2</v>
      </c>
      <c r="D58" s="233">
        <v>1000</v>
      </c>
      <c r="E58" s="236">
        <f t="shared" si="7"/>
        <v>2E-3</v>
      </c>
      <c r="F58" s="235">
        <v>7.0000000000000007E-2</v>
      </c>
      <c r="G58" s="233">
        <v>10</v>
      </c>
      <c r="H58" s="236">
        <f>F58/G58</f>
        <v>7.000000000000001E-3</v>
      </c>
      <c r="I58" s="235">
        <v>0.05</v>
      </c>
      <c r="J58" s="233" t="s">
        <v>19</v>
      </c>
      <c r="K58" s="236" t="s">
        <v>25</v>
      </c>
      <c r="L58" s="252"/>
    </row>
    <row r="59" spans="1:12" ht="12" customHeight="1" outlineLevel="3">
      <c r="A59" s="250">
        <v>2141</v>
      </c>
      <c r="B59" s="232" t="s">
        <v>76</v>
      </c>
      <c r="C59" s="237">
        <v>7</v>
      </c>
      <c r="D59" s="233">
        <v>1000</v>
      </c>
      <c r="E59" s="236">
        <f t="shared" si="7"/>
        <v>7.0000000000000001E-3</v>
      </c>
      <c r="F59" s="235"/>
      <c r="G59" s="233"/>
      <c r="H59" s="236">
        <f>E59</f>
        <v>7.0000000000000001E-3</v>
      </c>
      <c r="I59" s="235">
        <v>0.05</v>
      </c>
      <c r="J59" s="233" t="s">
        <v>19</v>
      </c>
      <c r="K59" s="236" t="s">
        <v>25</v>
      </c>
      <c r="L59" s="252"/>
    </row>
    <row r="60" spans="1:12" ht="12" customHeight="1" outlineLevel="3">
      <c r="A60" s="250">
        <v>2142</v>
      </c>
      <c r="B60" s="232" t="s">
        <v>444</v>
      </c>
      <c r="C60" s="237">
        <v>6.4</v>
      </c>
      <c r="D60" s="233">
        <v>5000</v>
      </c>
      <c r="E60" s="234">
        <f t="shared" si="7"/>
        <v>1.2800000000000001E-3</v>
      </c>
      <c r="F60" s="235"/>
      <c r="G60" s="233"/>
      <c r="H60" s="234">
        <f>E60</f>
        <v>1.2800000000000001E-3</v>
      </c>
      <c r="I60" s="235">
        <v>0.05</v>
      </c>
      <c r="J60" s="233" t="s">
        <v>19</v>
      </c>
      <c r="K60" s="236" t="s">
        <v>22</v>
      </c>
      <c r="L60" s="256"/>
    </row>
    <row r="61" spans="1:12" ht="12" customHeight="1" outlineLevel="3">
      <c r="A61" s="250">
        <v>2143</v>
      </c>
      <c r="B61" s="232" t="s">
        <v>343</v>
      </c>
      <c r="C61" s="237">
        <v>0.1</v>
      </c>
      <c r="D61" s="233">
        <v>5000</v>
      </c>
      <c r="E61" s="234">
        <f t="shared" si="7"/>
        <v>2.0000000000000002E-5</v>
      </c>
      <c r="F61" s="235">
        <v>1.0699999999999999E-2</v>
      </c>
      <c r="G61" s="233">
        <v>50</v>
      </c>
      <c r="H61" s="234">
        <v>2.14E-4</v>
      </c>
      <c r="I61" s="235">
        <v>0.05</v>
      </c>
      <c r="J61" s="233" t="s">
        <v>19</v>
      </c>
      <c r="K61" s="236" t="s">
        <v>22</v>
      </c>
      <c r="L61" s="256"/>
    </row>
    <row r="62" spans="1:12" ht="12" customHeight="1" outlineLevel="3">
      <c r="A62" s="250">
        <v>2144</v>
      </c>
      <c r="B62" s="232" t="s">
        <v>445</v>
      </c>
      <c r="C62" s="237">
        <v>0.42</v>
      </c>
      <c r="D62" s="233">
        <v>5000</v>
      </c>
      <c r="E62" s="234">
        <f t="shared" si="7"/>
        <v>8.3999999999999995E-5</v>
      </c>
      <c r="F62" s="235">
        <v>1.0699999999999999E-2</v>
      </c>
      <c r="G62" s="233">
        <v>50</v>
      </c>
      <c r="H62" s="234">
        <f>F62/G62</f>
        <v>2.14E-4</v>
      </c>
      <c r="I62" s="235">
        <v>0.05</v>
      </c>
      <c r="J62" s="233" t="s">
        <v>19</v>
      </c>
      <c r="K62" s="236" t="s">
        <v>22</v>
      </c>
      <c r="L62" s="256"/>
    </row>
    <row r="63" spans="1:12" ht="12" customHeight="1" outlineLevel="3">
      <c r="A63" s="250">
        <v>2146</v>
      </c>
      <c r="B63" s="232" t="s">
        <v>342</v>
      </c>
      <c r="C63" s="237">
        <v>3.6</v>
      </c>
      <c r="D63" s="233">
        <v>1000</v>
      </c>
      <c r="E63" s="234">
        <f t="shared" si="7"/>
        <v>3.5999999999999999E-3</v>
      </c>
      <c r="F63" s="235"/>
      <c r="G63" s="233"/>
      <c r="H63" s="234">
        <f>E63</f>
        <v>3.5999999999999999E-3</v>
      </c>
      <c r="I63" s="235">
        <v>0.5</v>
      </c>
      <c r="J63" s="233" t="s">
        <v>32</v>
      </c>
      <c r="K63" s="236" t="s">
        <v>22</v>
      </c>
      <c r="L63" s="256"/>
    </row>
    <row r="64" spans="1:12" ht="12" customHeight="1" outlineLevel="3">
      <c r="A64" s="250">
        <v>2147</v>
      </c>
      <c r="B64" s="232" t="s">
        <v>446</v>
      </c>
      <c r="C64" s="237">
        <f>(0.295+0.41)/2</f>
        <v>0.35249999999999998</v>
      </c>
      <c r="D64" s="233">
        <v>10000</v>
      </c>
      <c r="E64" s="234">
        <f t="shared" si="7"/>
        <v>3.5249999999999996E-5</v>
      </c>
      <c r="F64" s="235">
        <v>4.4000000000000003E-3</v>
      </c>
      <c r="G64" s="233">
        <v>50</v>
      </c>
      <c r="H64" s="234">
        <f>F64/G64</f>
        <v>8.8000000000000011E-5</v>
      </c>
      <c r="I64" s="235">
        <v>0.05</v>
      </c>
      <c r="J64" s="233" t="s">
        <v>19</v>
      </c>
      <c r="K64" s="236" t="s">
        <v>22</v>
      </c>
      <c r="L64" s="256"/>
    </row>
    <row r="65" spans="1:12" ht="12" customHeight="1" outlineLevel="3">
      <c r="A65" s="250">
        <v>2148</v>
      </c>
      <c r="B65" s="232" t="s">
        <v>447</v>
      </c>
      <c r="C65" s="237">
        <v>0.01</v>
      </c>
      <c r="D65" s="233">
        <v>1000</v>
      </c>
      <c r="E65" s="234">
        <f t="shared" si="7"/>
        <v>1.0000000000000001E-5</v>
      </c>
      <c r="F65" s="235"/>
      <c r="G65" s="233"/>
      <c r="H65" s="234">
        <f>E65</f>
        <v>1.0000000000000001E-5</v>
      </c>
      <c r="I65" s="235">
        <v>0.05</v>
      </c>
      <c r="J65" s="233" t="s">
        <v>19</v>
      </c>
      <c r="K65" s="236" t="s">
        <v>22</v>
      </c>
      <c r="L65" s="256"/>
    </row>
    <row r="66" spans="1:12" ht="12" customHeight="1" outlineLevel="3">
      <c r="A66" s="250">
        <v>2149</v>
      </c>
      <c r="B66" s="232" t="s">
        <v>448</v>
      </c>
      <c r="C66" s="237">
        <v>1</v>
      </c>
      <c r="D66" s="233">
        <v>10000</v>
      </c>
      <c r="E66" s="234">
        <f t="shared" si="7"/>
        <v>1E-4</v>
      </c>
      <c r="F66" s="235"/>
      <c r="G66" s="233"/>
      <c r="H66" s="234">
        <f>E66</f>
        <v>1E-4</v>
      </c>
      <c r="I66" s="235">
        <v>0.5</v>
      </c>
      <c r="J66" s="233" t="s">
        <v>32</v>
      </c>
      <c r="K66" s="236" t="s">
        <v>22</v>
      </c>
      <c r="L66" s="256"/>
    </row>
    <row r="67" spans="1:12" ht="12" customHeight="1" outlineLevel="3">
      <c r="A67" s="232">
        <v>2150</v>
      </c>
      <c r="B67" s="232" t="s">
        <v>341</v>
      </c>
      <c r="C67" s="257">
        <v>100</v>
      </c>
      <c r="D67" s="258">
        <v>1000</v>
      </c>
      <c r="E67" s="259">
        <f>C67/D67</f>
        <v>0.1</v>
      </c>
      <c r="F67" s="235">
        <v>100</v>
      </c>
      <c r="G67" s="233">
        <v>50</v>
      </c>
      <c r="H67" s="259">
        <f>F67/G67</f>
        <v>2</v>
      </c>
      <c r="I67" s="260">
        <v>0.5</v>
      </c>
      <c r="J67" s="261" t="s">
        <v>32</v>
      </c>
      <c r="K67" s="262" t="s">
        <v>22</v>
      </c>
      <c r="L67" s="256"/>
    </row>
    <row r="68" spans="1:12" ht="12" customHeight="1" outlineLevel="3">
      <c r="A68" s="232">
        <v>2151</v>
      </c>
      <c r="B68" s="232" t="s">
        <v>340</v>
      </c>
      <c r="C68" s="257">
        <v>100</v>
      </c>
      <c r="D68" s="258">
        <v>1000</v>
      </c>
      <c r="E68" s="259">
        <f>C68/D68</f>
        <v>0.1</v>
      </c>
      <c r="F68" s="235"/>
      <c r="G68" s="233"/>
      <c r="H68" s="259">
        <f>E68</f>
        <v>0.1</v>
      </c>
      <c r="I68" s="260">
        <v>0.5</v>
      </c>
      <c r="J68" s="261" t="s">
        <v>32</v>
      </c>
      <c r="K68" s="262" t="s">
        <v>22</v>
      </c>
      <c r="L68" s="256"/>
    </row>
    <row r="69" spans="1:12" s="203" customFormat="1" ht="12" customHeight="1">
      <c r="A69" s="232">
        <v>2152</v>
      </c>
      <c r="B69" s="232" t="s">
        <v>339</v>
      </c>
      <c r="C69" s="237">
        <v>39</v>
      </c>
      <c r="D69" s="233">
        <v>1000</v>
      </c>
      <c r="E69" s="234">
        <f t="shared" ref="E69:E80" si="11">C69/D69</f>
        <v>3.9E-2</v>
      </c>
      <c r="F69" s="235">
        <v>3.2</v>
      </c>
      <c r="G69" s="233">
        <v>50</v>
      </c>
      <c r="H69" s="234">
        <f>+F69/G69</f>
        <v>6.4000000000000001E-2</v>
      </c>
      <c r="I69" s="235">
        <v>0.05</v>
      </c>
      <c r="J69" s="233" t="s">
        <v>19</v>
      </c>
      <c r="K69" s="236" t="s">
        <v>25</v>
      </c>
      <c r="L69" s="256"/>
    </row>
    <row r="70" spans="1:12" s="203" customFormat="1" ht="12" customHeight="1">
      <c r="A70" s="232">
        <v>2153</v>
      </c>
      <c r="B70" s="232" t="s">
        <v>338</v>
      </c>
      <c r="C70" s="237">
        <v>100</v>
      </c>
      <c r="D70" s="233">
        <v>1000</v>
      </c>
      <c r="E70" s="234">
        <f t="shared" si="11"/>
        <v>0.1</v>
      </c>
      <c r="F70" s="235">
        <v>100</v>
      </c>
      <c r="G70" s="233">
        <v>50</v>
      </c>
      <c r="H70" s="234">
        <f>+F70/G70</f>
        <v>2</v>
      </c>
      <c r="I70" s="235">
        <v>0.05</v>
      </c>
      <c r="J70" s="233" t="s">
        <v>19</v>
      </c>
      <c r="K70" s="236" t="s">
        <v>22</v>
      </c>
      <c r="L70" s="256"/>
    </row>
    <row r="71" spans="1:12" s="203" customFormat="1" ht="12" customHeight="1">
      <c r="A71" s="232">
        <v>2154</v>
      </c>
      <c r="B71" s="232" t="s">
        <v>449</v>
      </c>
      <c r="C71" s="237">
        <v>12.1</v>
      </c>
      <c r="D71" s="233">
        <v>1000</v>
      </c>
      <c r="E71" s="234">
        <f t="shared" si="11"/>
        <v>1.21E-2</v>
      </c>
      <c r="F71" s="235">
        <v>0.254</v>
      </c>
      <c r="G71" s="233">
        <v>10</v>
      </c>
      <c r="H71" s="234">
        <f>+F71/G71</f>
        <v>2.5399999999999999E-2</v>
      </c>
      <c r="I71" s="235">
        <v>0.05</v>
      </c>
      <c r="J71" s="233" t="s">
        <v>19</v>
      </c>
      <c r="K71" s="236" t="s">
        <v>25</v>
      </c>
      <c r="L71" s="256"/>
    </row>
    <row r="72" spans="1:12" ht="12" customHeight="1" outlineLevel="3">
      <c r="A72" s="263">
        <v>2155</v>
      </c>
      <c r="B72" s="264" t="s">
        <v>450</v>
      </c>
      <c r="C72" s="265">
        <v>5</v>
      </c>
      <c r="D72" s="266">
        <v>1000</v>
      </c>
      <c r="E72" s="267">
        <f t="shared" si="11"/>
        <v>5.0000000000000001E-3</v>
      </c>
      <c r="F72" s="268">
        <v>1.5</v>
      </c>
      <c r="G72" s="266">
        <v>10</v>
      </c>
      <c r="H72" s="267">
        <f>F72/G72</f>
        <v>0.15</v>
      </c>
      <c r="I72" s="265">
        <v>0.05</v>
      </c>
      <c r="J72" s="266" t="s">
        <v>19</v>
      </c>
      <c r="K72" s="267" t="s">
        <v>25</v>
      </c>
    </row>
    <row r="73" spans="1:12" s="203" customFormat="1" ht="17.100000000000001" customHeight="1" outlineLevel="3">
      <c r="A73" s="263">
        <v>2156</v>
      </c>
      <c r="B73" s="269" t="s">
        <v>451</v>
      </c>
      <c r="C73" s="270">
        <v>5</v>
      </c>
      <c r="D73" s="271">
        <v>1000</v>
      </c>
      <c r="E73" s="272">
        <f t="shared" si="11"/>
        <v>5.0000000000000001E-3</v>
      </c>
      <c r="F73" s="268">
        <v>1.5</v>
      </c>
      <c r="G73" s="266">
        <v>10</v>
      </c>
      <c r="H73" s="273">
        <f t="shared" ref="H73:H74" si="12">F73/G73</f>
        <v>0.15</v>
      </c>
      <c r="I73" s="265">
        <v>0.05</v>
      </c>
      <c r="J73" s="266" t="s">
        <v>19</v>
      </c>
      <c r="K73" s="267" t="s">
        <v>25</v>
      </c>
      <c r="L73" s="202"/>
    </row>
    <row r="74" spans="1:12" s="203" customFormat="1" ht="12" customHeight="1" outlineLevel="3">
      <c r="A74" s="263">
        <v>2157</v>
      </c>
      <c r="B74" s="269" t="s">
        <v>452</v>
      </c>
      <c r="C74" s="274">
        <v>50</v>
      </c>
      <c r="D74" s="275">
        <v>1000</v>
      </c>
      <c r="E74" s="276">
        <f t="shared" si="11"/>
        <v>0.05</v>
      </c>
      <c r="F74" s="268">
        <v>25</v>
      </c>
      <c r="G74" s="266">
        <v>10</v>
      </c>
      <c r="H74" s="273">
        <f t="shared" si="12"/>
        <v>2.5</v>
      </c>
      <c r="I74" s="270">
        <v>0.05</v>
      </c>
      <c r="J74" s="271" t="s">
        <v>19</v>
      </c>
      <c r="K74" s="272" t="s">
        <v>25</v>
      </c>
      <c r="L74" s="252"/>
    </row>
    <row r="75" spans="1:12" s="203" customFormat="1" ht="12" customHeight="1" outlineLevel="4">
      <c r="A75" s="263">
        <v>2158</v>
      </c>
      <c r="B75" s="264" t="s">
        <v>453</v>
      </c>
      <c r="C75" s="265">
        <v>5</v>
      </c>
      <c r="D75" s="266">
        <v>1000</v>
      </c>
      <c r="E75" s="267">
        <f t="shared" si="11"/>
        <v>5.0000000000000001E-3</v>
      </c>
      <c r="F75" s="268">
        <v>1.5</v>
      </c>
      <c r="G75" s="266">
        <v>10</v>
      </c>
      <c r="H75" s="273">
        <f>F75/G75</f>
        <v>0.15</v>
      </c>
      <c r="I75" s="265">
        <v>0.05</v>
      </c>
      <c r="J75" s="266" t="s">
        <v>19</v>
      </c>
      <c r="K75" s="267" t="s">
        <v>22</v>
      </c>
      <c r="L75" s="277"/>
    </row>
    <row r="76" spans="1:12" ht="12" customHeight="1" outlineLevel="3">
      <c r="A76" s="263">
        <v>2159</v>
      </c>
      <c r="B76" s="264" t="s">
        <v>454</v>
      </c>
      <c r="C76" s="265">
        <v>5</v>
      </c>
      <c r="D76" s="266">
        <v>1000</v>
      </c>
      <c r="E76" s="267">
        <f t="shared" si="11"/>
        <v>5.0000000000000001E-3</v>
      </c>
      <c r="F76" s="265">
        <v>1.5</v>
      </c>
      <c r="G76" s="266">
        <v>10</v>
      </c>
      <c r="H76" s="267">
        <v>0.15</v>
      </c>
      <c r="I76" s="265">
        <v>0.05</v>
      </c>
      <c r="J76" s="266" t="s">
        <v>19</v>
      </c>
      <c r="K76" s="267" t="s">
        <v>22</v>
      </c>
    </row>
    <row r="77" spans="1:12" s="203" customFormat="1" ht="12" customHeight="1" outlineLevel="4">
      <c r="A77" s="263">
        <v>2160</v>
      </c>
      <c r="B77" s="264" t="s">
        <v>455</v>
      </c>
      <c r="C77" s="270">
        <v>50</v>
      </c>
      <c r="D77" s="271">
        <v>1000</v>
      </c>
      <c r="E77" s="272">
        <f t="shared" si="11"/>
        <v>0.05</v>
      </c>
      <c r="F77" s="265">
        <v>25</v>
      </c>
      <c r="G77" s="266">
        <v>10</v>
      </c>
      <c r="H77" s="267">
        <v>2.5</v>
      </c>
      <c r="I77" s="265">
        <v>0.05</v>
      </c>
      <c r="J77" s="266" t="s">
        <v>19</v>
      </c>
      <c r="K77" s="267" t="s">
        <v>22</v>
      </c>
      <c r="L77" s="202"/>
    </row>
    <row r="78" spans="1:12" s="203" customFormat="1" ht="12" customHeight="1" outlineLevel="4">
      <c r="A78" s="263">
        <v>2161</v>
      </c>
      <c r="B78" s="264" t="s">
        <v>456</v>
      </c>
      <c r="C78" s="265">
        <v>0.43</v>
      </c>
      <c r="D78" s="266">
        <v>1000</v>
      </c>
      <c r="E78" s="267">
        <f t="shared" si="11"/>
        <v>4.2999999999999999E-4</v>
      </c>
      <c r="F78" s="265">
        <v>0.28999999999999998</v>
      </c>
      <c r="G78" s="266">
        <v>10</v>
      </c>
      <c r="H78" s="267">
        <f t="shared" ref="H78:H93" si="13">F78/G78</f>
        <v>2.8999999999999998E-2</v>
      </c>
      <c r="I78" s="265">
        <v>0.05</v>
      </c>
      <c r="J78" s="266" t="s">
        <v>19</v>
      </c>
      <c r="K78" s="267" t="s">
        <v>25</v>
      </c>
      <c r="L78" s="202"/>
    </row>
    <row r="79" spans="1:12" s="203" customFormat="1" ht="12" customHeight="1" outlineLevel="4">
      <c r="A79" s="263">
        <v>2162</v>
      </c>
      <c r="B79" s="264" t="s">
        <v>457</v>
      </c>
      <c r="C79" s="265">
        <v>0.43</v>
      </c>
      <c r="D79" s="266">
        <v>1000</v>
      </c>
      <c r="E79" s="267">
        <f t="shared" si="11"/>
        <v>4.2999999999999999E-4</v>
      </c>
      <c r="F79" s="265">
        <v>0.37</v>
      </c>
      <c r="G79" s="266">
        <v>10</v>
      </c>
      <c r="H79" s="267">
        <f t="shared" si="13"/>
        <v>3.6999999999999998E-2</v>
      </c>
      <c r="I79" s="265">
        <v>0.05</v>
      </c>
      <c r="J79" s="266" t="s">
        <v>19</v>
      </c>
      <c r="K79" s="267" t="s">
        <v>25</v>
      </c>
      <c r="L79" s="202"/>
    </row>
    <row r="80" spans="1:12" s="203" customFormat="1" ht="12" customHeight="1" outlineLevel="4">
      <c r="A80" s="263">
        <v>2163</v>
      </c>
      <c r="B80" s="264" t="s">
        <v>458</v>
      </c>
      <c r="C80" s="265">
        <v>0.4</v>
      </c>
      <c r="D80" s="266">
        <v>1000</v>
      </c>
      <c r="E80" s="267">
        <f t="shared" si="11"/>
        <v>4.0000000000000002E-4</v>
      </c>
      <c r="F80" s="265">
        <v>0.27</v>
      </c>
      <c r="G80" s="266">
        <v>10</v>
      </c>
      <c r="H80" s="267">
        <f t="shared" si="13"/>
        <v>2.7000000000000003E-2</v>
      </c>
      <c r="I80" s="265">
        <v>0.05</v>
      </c>
      <c r="J80" s="266" t="s">
        <v>19</v>
      </c>
      <c r="K80" s="267" t="s">
        <v>25</v>
      </c>
      <c r="L80" s="202"/>
    </row>
    <row r="81" spans="1:12" ht="12" customHeight="1" outlineLevel="3">
      <c r="A81" s="263">
        <v>2164</v>
      </c>
      <c r="B81" s="264" t="s">
        <v>459</v>
      </c>
      <c r="C81" s="265"/>
      <c r="D81" s="266"/>
      <c r="E81" s="267">
        <f>H81</f>
        <v>0.01</v>
      </c>
      <c r="F81" s="265">
        <v>0.1</v>
      </c>
      <c r="G81" s="266">
        <v>10</v>
      </c>
      <c r="H81" s="267">
        <f t="shared" si="13"/>
        <v>0.01</v>
      </c>
      <c r="I81" s="265">
        <v>0.05</v>
      </c>
      <c r="J81" s="266" t="s">
        <v>19</v>
      </c>
      <c r="K81" s="267" t="s">
        <v>25</v>
      </c>
    </row>
    <row r="82" spans="1:12" s="203" customFormat="1" ht="17.100000000000001" customHeight="1" outlineLevel="3">
      <c r="A82" s="263">
        <v>2165</v>
      </c>
      <c r="B82" s="264" t="s">
        <v>460</v>
      </c>
      <c r="C82" s="265">
        <v>0.4</v>
      </c>
      <c r="D82" s="266">
        <v>1000</v>
      </c>
      <c r="E82" s="267">
        <f t="shared" ref="E82:E89" si="14">C82/D82</f>
        <v>4.0000000000000002E-4</v>
      </c>
      <c r="F82" s="265">
        <v>0.12</v>
      </c>
      <c r="G82" s="266">
        <v>10</v>
      </c>
      <c r="H82" s="267">
        <f t="shared" si="13"/>
        <v>1.2E-2</v>
      </c>
      <c r="I82" s="265">
        <v>0.05</v>
      </c>
      <c r="J82" s="266" t="s">
        <v>19</v>
      </c>
      <c r="K82" s="267" t="s">
        <v>25</v>
      </c>
      <c r="L82" s="202"/>
    </row>
    <row r="83" spans="1:12" s="203" customFormat="1" ht="12" customHeight="1" outlineLevel="3">
      <c r="A83" s="278">
        <v>2166</v>
      </c>
      <c r="B83" s="264" t="s">
        <v>461</v>
      </c>
      <c r="C83" s="265">
        <v>0.7</v>
      </c>
      <c r="D83" s="266">
        <v>1000</v>
      </c>
      <c r="E83" s="267">
        <f t="shared" si="14"/>
        <v>6.9999999999999999E-4</v>
      </c>
      <c r="F83" s="265">
        <v>4.8600000000000003</v>
      </c>
      <c r="G83" s="266">
        <v>10</v>
      </c>
      <c r="H83" s="267">
        <f t="shared" si="13"/>
        <v>0.48600000000000004</v>
      </c>
      <c r="I83" s="265">
        <v>0.05</v>
      </c>
      <c r="J83" s="266" t="s">
        <v>19</v>
      </c>
      <c r="K83" s="267" t="s">
        <v>25</v>
      </c>
      <c r="L83" s="279"/>
    </row>
    <row r="84" spans="1:12" s="203" customFormat="1" ht="12" customHeight="1" outlineLevel="3">
      <c r="A84" s="278">
        <v>2167</v>
      </c>
      <c r="B84" s="264" t="s">
        <v>462</v>
      </c>
      <c r="C84" s="265">
        <v>13</v>
      </c>
      <c r="D84" s="266">
        <v>1000</v>
      </c>
      <c r="E84" s="267">
        <f t="shared" si="14"/>
        <v>1.2999999999999999E-2</v>
      </c>
      <c r="F84" s="265">
        <v>4.8600000000000003</v>
      </c>
      <c r="G84" s="266">
        <v>10</v>
      </c>
      <c r="H84" s="267">
        <f t="shared" si="13"/>
        <v>0.48600000000000004</v>
      </c>
      <c r="I84" s="265">
        <v>0.05</v>
      </c>
      <c r="J84" s="266" t="s">
        <v>19</v>
      </c>
      <c r="K84" s="267" t="s">
        <v>266</v>
      </c>
      <c r="L84" s="279"/>
    </row>
    <row r="85" spans="1:12" ht="12" customHeight="1" outlineLevel="4">
      <c r="A85" s="263">
        <v>2168</v>
      </c>
      <c r="B85" s="264" t="s">
        <v>463</v>
      </c>
      <c r="C85" s="265">
        <v>130</v>
      </c>
      <c r="D85" s="266">
        <v>1000</v>
      </c>
      <c r="E85" s="267">
        <f t="shared" si="14"/>
        <v>0.13</v>
      </c>
      <c r="F85" s="265">
        <v>56</v>
      </c>
      <c r="G85" s="266">
        <v>10</v>
      </c>
      <c r="H85" s="267">
        <f t="shared" si="13"/>
        <v>5.6</v>
      </c>
      <c r="I85" s="265">
        <v>0.05</v>
      </c>
      <c r="J85" s="266" t="s">
        <v>19</v>
      </c>
      <c r="K85" s="267" t="s">
        <v>22</v>
      </c>
    </row>
    <row r="86" spans="1:12" ht="12" customHeight="1" outlineLevel="4">
      <c r="A86" s="263">
        <v>2170</v>
      </c>
      <c r="B86" s="264" t="s">
        <v>464</v>
      </c>
      <c r="C86" s="265">
        <v>0.3</v>
      </c>
      <c r="D86" s="266">
        <v>1000</v>
      </c>
      <c r="E86" s="267">
        <f t="shared" si="14"/>
        <v>2.9999999999999997E-4</v>
      </c>
      <c r="F86" s="265">
        <v>0.47</v>
      </c>
      <c r="G86" s="266">
        <v>10</v>
      </c>
      <c r="H86" s="267">
        <f t="shared" si="13"/>
        <v>4.7E-2</v>
      </c>
      <c r="I86" s="265">
        <v>0.05</v>
      </c>
      <c r="J86" s="266" t="s">
        <v>19</v>
      </c>
      <c r="K86" s="267" t="s">
        <v>25</v>
      </c>
    </row>
    <row r="87" spans="1:12" s="203" customFormat="1" ht="12" customHeight="1" outlineLevel="3">
      <c r="A87" s="263">
        <v>2171</v>
      </c>
      <c r="B87" s="264" t="s">
        <v>465</v>
      </c>
      <c r="C87" s="265">
        <v>1</v>
      </c>
      <c r="D87" s="266">
        <v>1000</v>
      </c>
      <c r="E87" s="267">
        <f t="shared" si="14"/>
        <v>1E-3</v>
      </c>
      <c r="F87" s="265">
        <v>0.2</v>
      </c>
      <c r="G87" s="266">
        <v>10</v>
      </c>
      <c r="H87" s="267">
        <f t="shared" si="13"/>
        <v>0.02</v>
      </c>
      <c r="I87" s="265">
        <v>0.05</v>
      </c>
      <c r="J87" s="266" t="s">
        <v>19</v>
      </c>
      <c r="K87" s="267" t="s">
        <v>22</v>
      </c>
      <c r="L87" s="202"/>
    </row>
    <row r="88" spans="1:12" s="203" customFormat="1" ht="12" customHeight="1" outlineLevel="3">
      <c r="A88" s="263">
        <v>2172</v>
      </c>
      <c r="B88" s="264" t="s">
        <v>466</v>
      </c>
      <c r="C88" s="265">
        <v>1</v>
      </c>
      <c r="D88" s="266">
        <v>1000</v>
      </c>
      <c r="E88" s="267">
        <f t="shared" si="14"/>
        <v>1E-3</v>
      </c>
      <c r="F88" s="265">
        <v>0.39</v>
      </c>
      <c r="G88" s="266">
        <v>10</v>
      </c>
      <c r="H88" s="267">
        <f t="shared" si="13"/>
        <v>3.9E-2</v>
      </c>
      <c r="I88" s="265">
        <v>0.05</v>
      </c>
      <c r="J88" s="266" t="s">
        <v>19</v>
      </c>
      <c r="K88" s="267" t="s">
        <v>25</v>
      </c>
      <c r="L88" s="202"/>
    </row>
    <row r="89" spans="1:12" s="203" customFormat="1" ht="17.100000000000001" customHeight="1">
      <c r="A89" s="263">
        <v>2173</v>
      </c>
      <c r="B89" s="264" t="s">
        <v>467</v>
      </c>
      <c r="C89" s="265">
        <v>1</v>
      </c>
      <c r="D89" s="266">
        <v>1000</v>
      </c>
      <c r="E89" s="267">
        <f t="shared" si="14"/>
        <v>1E-3</v>
      </c>
      <c r="F89" s="265">
        <v>1.52</v>
      </c>
      <c r="G89" s="266">
        <v>10</v>
      </c>
      <c r="H89" s="267">
        <f t="shared" si="13"/>
        <v>0.152</v>
      </c>
      <c r="I89" s="265">
        <v>0.05</v>
      </c>
      <c r="J89" s="266" t="s">
        <v>19</v>
      </c>
      <c r="K89" s="267" t="s">
        <v>22</v>
      </c>
      <c r="L89" s="202"/>
    </row>
    <row r="90" spans="1:12" s="203" customFormat="1" ht="12" customHeight="1">
      <c r="A90" s="263">
        <v>2174</v>
      </c>
      <c r="B90" s="264" t="s">
        <v>468</v>
      </c>
      <c r="C90" s="265"/>
      <c r="D90" s="266"/>
      <c r="E90" s="267">
        <f>H90</f>
        <v>5.4000000000000003E-3</v>
      </c>
      <c r="F90" s="265">
        <v>5.3999999999999999E-2</v>
      </c>
      <c r="G90" s="266">
        <v>10</v>
      </c>
      <c r="H90" s="267">
        <f t="shared" si="13"/>
        <v>5.4000000000000003E-3</v>
      </c>
      <c r="I90" s="265">
        <v>0.05</v>
      </c>
      <c r="J90" s="266" t="s">
        <v>19</v>
      </c>
      <c r="K90" s="267" t="s">
        <v>22</v>
      </c>
      <c r="L90" s="279"/>
    </row>
    <row r="91" spans="1:12" s="203" customFormat="1" ht="12" customHeight="1">
      <c r="A91" s="263">
        <v>2175</v>
      </c>
      <c r="B91" s="264" t="s">
        <v>469</v>
      </c>
      <c r="C91" s="265">
        <v>3.2</v>
      </c>
      <c r="D91" s="266">
        <v>1000</v>
      </c>
      <c r="E91" s="267">
        <f>C91/D91</f>
        <v>3.2000000000000002E-3</v>
      </c>
      <c r="F91" s="265">
        <v>8.2000000000000003E-2</v>
      </c>
      <c r="G91" s="266">
        <v>10</v>
      </c>
      <c r="H91" s="267">
        <f t="shared" si="13"/>
        <v>8.2000000000000007E-3</v>
      </c>
      <c r="I91" s="265">
        <v>0.05</v>
      </c>
      <c r="J91" s="266" t="s">
        <v>19</v>
      </c>
      <c r="K91" s="267" t="s">
        <v>25</v>
      </c>
      <c r="L91" s="252"/>
    </row>
    <row r="92" spans="1:12" s="203" customFormat="1" ht="12" customHeight="1">
      <c r="A92" s="263">
        <v>2176</v>
      </c>
      <c r="B92" s="264" t="s">
        <v>470</v>
      </c>
      <c r="C92" s="265">
        <v>0.72</v>
      </c>
      <c r="D92" s="266">
        <v>1000</v>
      </c>
      <c r="E92" s="267">
        <f>C92/D92</f>
        <v>7.1999999999999994E-4</v>
      </c>
      <c r="F92" s="265">
        <v>0.11</v>
      </c>
      <c r="G92" s="266">
        <v>10</v>
      </c>
      <c r="H92" s="267">
        <f t="shared" si="13"/>
        <v>1.0999999999999999E-2</v>
      </c>
      <c r="I92" s="265">
        <v>0.05</v>
      </c>
      <c r="J92" s="266" t="s">
        <v>19</v>
      </c>
      <c r="K92" s="267" t="s">
        <v>25</v>
      </c>
      <c r="L92" s="252"/>
    </row>
    <row r="93" spans="1:12" s="203" customFormat="1" ht="12" customHeight="1">
      <c r="A93" s="263">
        <v>2177</v>
      </c>
      <c r="B93" s="264" t="s">
        <v>471</v>
      </c>
      <c r="C93" s="265">
        <v>4.0999999999999996</v>
      </c>
      <c r="D93" s="266">
        <v>1000</v>
      </c>
      <c r="E93" s="267">
        <f>C93/D93</f>
        <v>4.0999999999999995E-3</v>
      </c>
      <c r="F93" s="265">
        <v>28.6</v>
      </c>
      <c r="G93" s="266">
        <v>10</v>
      </c>
      <c r="H93" s="267">
        <f t="shared" si="13"/>
        <v>2.8600000000000003</v>
      </c>
      <c r="I93" s="265">
        <v>0.05</v>
      </c>
      <c r="J93" s="266" t="s">
        <v>19</v>
      </c>
      <c r="K93" s="267" t="s">
        <v>25</v>
      </c>
      <c r="L93" s="252"/>
    </row>
    <row r="94" spans="1:12" s="203" customFormat="1" ht="12" customHeight="1">
      <c r="A94" s="263">
        <v>2178</v>
      </c>
      <c r="B94" s="264" t="s">
        <v>472</v>
      </c>
      <c r="C94" s="265">
        <v>30</v>
      </c>
      <c r="D94" s="266">
        <v>1000</v>
      </c>
      <c r="E94" s="267">
        <f>C94/D94</f>
        <v>0.03</v>
      </c>
      <c r="F94" s="265"/>
      <c r="G94" s="266"/>
      <c r="H94" s="267">
        <f>E94</f>
        <v>0.03</v>
      </c>
      <c r="I94" s="265">
        <v>0.05</v>
      </c>
      <c r="J94" s="266" t="s">
        <v>19</v>
      </c>
      <c r="K94" s="267" t="s">
        <v>25</v>
      </c>
      <c r="L94" s="252"/>
    </row>
    <row r="95" spans="1:12" s="203" customFormat="1" ht="12" customHeight="1" thickBot="1">
      <c r="A95" s="280">
        <v>2179</v>
      </c>
      <c r="B95" s="281" t="s">
        <v>473</v>
      </c>
      <c r="C95" s="282">
        <v>1.3</v>
      </c>
      <c r="D95" s="283">
        <v>1000</v>
      </c>
      <c r="E95" s="284">
        <v>1.2999999999999999E-3</v>
      </c>
      <c r="F95" s="285"/>
      <c r="G95" s="283"/>
      <c r="H95" s="284">
        <f>E95</f>
        <v>1.2999999999999999E-3</v>
      </c>
      <c r="I95" s="285">
        <v>0.05</v>
      </c>
      <c r="J95" s="283" t="s">
        <v>19</v>
      </c>
      <c r="K95" s="286" t="s">
        <v>22</v>
      </c>
      <c r="L95" s="252"/>
    </row>
    <row r="96" spans="1:12" s="203" customFormat="1" ht="12" customHeight="1" thickBot="1">
      <c r="A96" s="287"/>
      <c r="B96" s="288"/>
      <c r="C96" s="289"/>
      <c r="D96" s="289"/>
      <c r="E96" s="289"/>
      <c r="F96" s="289"/>
      <c r="G96" s="289"/>
      <c r="H96" s="289"/>
      <c r="I96" s="289"/>
      <c r="J96" s="289"/>
      <c r="K96" s="289"/>
      <c r="L96" s="252"/>
    </row>
    <row r="97" spans="1:12" s="203" customFormat="1" ht="15.75" customHeight="1" thickBot="1">
      <c r="A97" s="249"/>
      <c r="B97" s="220" t="s">
        <v>77</v>
      </c>
      <c r="C97" s="290"/>
      <c r="D97" s="290"/>
      <c r="E97" s="290"/>
      <c r="F97" s="290"/>
      <c r="G97" s="290"/>
      <c r="H97" s="290"/>
      <c r="I97" s="290"/>
      <c r="J97" s="290"/>
      <c r="K97" s="291"/>
      <c r="L97" s="252"/>
    </row>
    <row r="98" spans="1:12" ht="12" customHeight="1">
      <c r="A98" s="292">
        <v>2201</v>
      </c>
      <c r="B98" s="293" t="s">
        <v>337</v>
      </c>
      <c r="C98" s="294">
        <v>1.7</v>
      </c>
      <c r="D98" s="295">
        <v>1000</v>
      </c>
      <c r="E98" s="296">
        <f>C98/D98</f>
        <v>1.6999999999999999E-3</v>
      </c>
      <c r="F98" s="297">
        <v>0.13500000000000001</v>
      </c>
      <c r="G98" s="298">
        <v>10</v>
      </c>
      <c r="H98" s="299">
        <f>F98/G98</f>
        <v>1.3500000000000002E-2</v>
      </c>
      <c r="I98" s="294">
        <v>0.05</v>
      </c>
      <c r="J98" s="295" t="s">
        <v>19</v>
      </c>
      <c r="K98" s="300" t="s">
        <v>25</v>
      </c>
      <c r="L98" s="252"/>
    </row>
    <row r="99" spans="1:12" ht="12" customHeight="1">
      <c r="A99" s="232">
        <v>2202</v>
      </c>
      <c r="B99" s="301" t="s">
        <v>336</v>
      </c>
      <c r="C99" s="302">
        <v>0.92500000000000004</v>
      </c>
      <c r="D99" s="303">
        <v>1000</v>
      </c>
      <c r="E99" s="304">
        <f t="shared" ref="E99:E104" si="15">C99/D99</f>
        <v>9.2500000000000004E-4</v>
      </c>
      <c r="F99" s="305">
        <v>0.13500000000000001</v>
      </c>
      <c r="G99" s="303">
        <v>10</v>
      </c>
      <c r="H99" s="306">
        <f t="shared" ref="H99" si="16">F99/G99</f>
        <v>1.3500000000000002E-2</v>
      </c>
      <c r="I99" s="302">
        <v>0.05</v>
      </c>
      <c r="J99" s="303" t="s">
        <v>19</v>
      </c>
      <c r="K99" s="304" t="s">
        <v>25</v>
      </c>
      <c r="L99" s="252"/>
    </row>
    <row r="100" spans="1:12" s="203" customFormat="1" ht="12" customHeight="1">
      <c r="A100" s="232">
        <v>2203</v>
      </c>
      <c r="B100" s="307" t="s">
        <v>335</v>
      </c>
      <c r="C100" s="235">
        <v>0.3</v>
      </c>
      <c r="D100" s="233">
        <v>1000</v>
      </c>
      <c r="E100" s="236">
        <f t="shared" si="15"/>
        <v>2.9999999999999997E-4</v>
      </c>
      <c r="F100" s="237"/>
      <c r="G100" s="233"/>
      <c r="H100" s="234">
        <f>E100</f>
        <v>2.9999999999999997E-4</v>
      </c>
      <c r="I100" s="235">
        <v>0.05</v>
      </c>
      <c r="J100" s="233" t="s">
        <v>19</v>
      </c>
      <c r="K100" s="236" t="s">
        <v>25</v>
      </c>
      <c r="L100" s="252"/>
    </row>
    <row r="101" spans="1:12" s="203" customFormat="1" ht="12" customHeight="1">
      <c r="A101" s="232">
        <v>2204</v>
      </c>
      <c r="B101" s="308" t="s">
        <v>334</v>
      </c>
      <c r="C101" s="228">
        <v>3.4</v>
      </c>
      <c r="D101" s="226">
        <v>1000</v>
      </c>
      <c r="E101" s="229">
        <f t="shared" si="15"/>
        <v>3.3999999999999998E-3</v>
      </c>
      <c r="F101" s="230"/>
      <c r="G101" s="226"/>
      <c r="H101" s="227">
        <f>E101</f>
        <v>3.3999999999999998E-3</v>
      </c>
      <c r="I101" s="228">
        <v>0.05</v>
      </c>
      <c r="J101" s="226" t="s">
        <v>19</v>
      </c>
      <c r="K101" s="229" t="s">
        <v>22</v>
      </c>
      <c r="L101" s="252"/>
    </row>
    <row r="102" spans="1:12" s="203" customFormat="1" ht="12" customHeight="1">
      <c r="A102" s="232">
        <v>2205</v>
      </c>
      <c r="B102" s="309" t="s">
        <v>333</v>
      </c>
      <c r="C102" s="235">
        <v>0.68</v>
      </c>
      <c r="D102" s="233">
        <v>5000</v>
      </c>
      <c r="E102" s="236">
        <f t="shared" si="15"/>
        <v>1.36E-4</v>
      </c>
      <c r="F102" s="237">
        <v>0.3</v>
      </c>
      <c r="G102" s="233">
        <v>10</v>
      </c>
      <c r="H102" s="234">
        <f>F102/G102</f>
        <v>0.03</v>
      </c>
      <c r="I102" s="235">
        <v>0.05</v>
      </c>
      <c r="J102" s="233" t="s">
        <v>19</v>
      </c>
      <c r="K102" s="236" t="s">
        <v>22</v>
      </c>
      <c r="L102" s="252"/>
    </row>
    <row r="103" spans="1:12" ht="12" customHeight="1">
      <c r="A103" s="232">
        <v>2206</v>
      </c>
      <c r="B103" s="309" t="s">
        <v>332</v>
      </c>
      <c r="C103" s="235">
        <v>0.13400000000000001</v>
      </c>
      <c r="D103" s="233">
        <v>1000</v>
      </c>
      <c r="E103" s="236">
        <f t="shared" si="15"/>
        <v>1.34E-4</v>
      </c>
      <c r="F103" s="237">
        <v>6.7000000000000004E-2</v>
      </c>
      <c r="G103" s="233">
        <v>10</v>
      </c>
      <c r="H103" s="234">
        <f>F103/G103</f>
        <v>6.7000000000000002E-3</v>
      </c>
      <c r="I103" s="235">
        <v>0.05</v>
      </c>
      <c r="J103" s="233" t="s">
        <v>19</v>
      </c>
      <c r="K103" s="236" t="s">
        <v>22</v>
      </c>
      <c r="L103" s="252"/>
    </row>
    <row r="104" spans="1:12" s="203" customFormat="1" ht="12" customHeight="1" thickBot="1">
      <c r="A104" s="310">
        <v>2207</v>
      </c>
      <c r="B104" s="311" t="s">
        <v>331</v>
      </c>
      <c r="C104" s="247">
        <f>(5.3+1.6)/2</f>
        <v>3.45</v>
      </c>
      <c r="D104" s="245">
        <v>1000</v>
      </c>
      <c r="E104" s="248">
        <f t="shared" si="15"/>
        <v>3.4500000000000004E-3</v>
      </c>
      <c r="F104" s="244"/>
      <c r="G104" s="245"/>
      <c r="H104" s="246">
        <f>E104</f>
        <v>3.4500000000000004E-3</v>
      </c>
      <c r="I104" s="247">
        <v>0.05</v>
      </c>
      <c r="J104" s="245" t="s">
        <v>19</v>
      </c>
      <c r="K104" s="248" t="s">
        <v>25</v>
      </c>
      <c r="L104" s="252"/>
    </row>
    <row r="105" spans="1:12" ht="12" customHeight="1" thickBot="1">
      <c r="A105" s="203"/>
      <c r="L105" s="252"/>
    </row>
    <row r="106" spans="1:12" s="203" customFormat="1" ht="16.5" customHeight="1" thickBot="1">
      <c r="A106" s="249"/>
      <c r="B106" s="212" t="s">
        <v>81</v>
      </c>
      <c r="C106" s="290"/>
      <c r="D106" s="290"/>
      <c r="E106" s="290"/>
      <c r="F106" s="290"/>
      <c r="G106" s="290"/>
      <c r="H106" s="290"/>
      <c r="I106" s="290"/>
      <c r="J106" s="290"/>
      <c r="K106" s="291"/>
      <c r="L106" s="252"/>
    </row>
    <row r="107" spans="1:12" ht="12" customHeight="1">
      <c r="A107" s="312">
        <v>2301</v>
      </c>
      <c r="B107" s="293" t="s">
        <v>330</v>
      </c>
      <c r="C107" s="294">
        <v>0.08</v>
      </c>
      <c r="D107" s="295">
        <v>1000</v>
      </c>
      <c r="E107" s="300">
        <f>C107/D107</f>
        <v>8.0000000000000007E-5</v>
      </c>
      <c r="F107" s="294">
        <v>6.7999999999999996E-3</v>
      </c>
      <c r="G107" s="295">
        <v>10</v>
      </c>
      <c r="H107" s="300">
        <f>F107/G107</f>
        <v>6.7999999999999994E-4</v>
      </c>
      <c r="I107" s="294">
        <v>0.05</v>
      </c>
      <c r="J107" s="295" t="s">
        <v>19</v>
      </c>
      <c r="K107" s="300" t="s">
        <v>22</v>
      </c>
      <c r="L107" s="252"/>
    </row>
    <row r="108" spans="1:12" ht="12" customHeight="1">
      <c r="A108" s="232">
        <v>2302</v>
      </c>
      <c r="B108" s="313" t="s">
        <v>329</v>
      </c>
      <c r="C108" s="228">
        <v>0.05</v>
      </c>
      <c r="D108" s="226">
        <v>1000</v>
      </c>
      <c r="E108" s="229">
        <f>C108/D108</f>
        <v>5.0000000000000002E-5</v>
      </c>
      <c r="F108" s="228">
        <v>2.5000000000000001E-2</v>
      </c>
      <c r="G108" s="226">
        <v>10</v>
      </c>
      <c r="H108" s="229">
        <f>F108/G108</f>
        <v>2.5000000000000001E-3</v>
      </c>
      <c r="I108" s="228">
        <v>0.05</v>
      </c>
      <c r="J108" s="226" t="s">
        <v>19</v>
      </c>
      <c r="K108" s="229" t="s">
        <v>22</v>
      </c>
      <c r="L108" s="252"/>
    </row>
    <row r="109" spans="1:12" ht="12" customHeight="1" outlineLevel="3">
      <c r="A109" s="232">
        <v>2303</v>
      </c>
      <c r="B109" s="232" t="s">
        <v>328</v>
      </c>
      <c r="C109" s="237">
        <v>1.91</v>
      </c>
      <c r="D109" s="233">
        <v>1000</v>
      </c>
      <c r="E109" s="234">
        <f>C109/D109</f>
        <v>1.91E-3</v>
      </c>
      <c r="F109" s="235">
        <v>1</v>
      </c>
      <c r="G109" s="233">
        <v>10</v>
      </c>
      <c r="H109" s="236">
        <f>F109/G109</f>
        <v>0.1</v>
      </c>
      <c r="I109" s="237">
        <v>0.05</v>
      </c>
      <c r="J109" s="233" t="s">
        <v>19</v>
      </c>
      <c r="K109" s="236" t="s">
        <v>25</v>
      </c>
    </row>
    <row r="110" spans="1:12" ht="12" customHeight="1" thickBot="1">
      <c r="A110" s="314">
        <v>2304</v>
      </c>
      <c r="B110" s="243" t="s">
        <v>327</v>
      </c>
      <c r="C110" s="244"/>
      <c r="D110" s="245"/>
      <c r="E110" s="246"/>
      <c r="F110" s="247">
        <v>0.69</v>
      </c>
      <c r="G110" s="245">
        <v>50</v>
      </c>
      <c r="H110" s="248">
        <f>F110/G110</f>
        <v>1.38E-2</v>
      </c>
      <c r="I110" s="244">
        <v>0.05</v>
      </c>
      <c r="J110" s="245" t="s">
        <v>19</v>
      </c>
      <c r="K110" s="248" t="s">
        <v>22</v>
      </c>
    </row>
    <row r="111" spans="1:12" ht="12" customHeight="1">
      <c r="A111" s="203"/>
      <c r="C111" s="315"/>
      <c r="D111" s="316"/>
      <c r="E111" s="317"/>
      <c r="H111" s="317"/>
      <c r="I111" s="316"/>
      <c r="J111" s="315"/>
      <c r="K111" s="315"/>
    </row>
    <row r="112" spans="1:12" ht="12" customHeight="1" thickBot="1">
      <c r="A112" s="203"/>
      <c r="C112" s="315"/>
      <c r="D112" s="316"/>
      <c r="E112" s="317"/>
      <c r="H112" s="317"/>
      <c r="I112" s="316"/>
      <c r="J112" s="315"/>
      <c r="K112" s="315"/>
    </row>
    <row r="113" spans="1:12" ht="12" customHeight="1" thickBot="1">
      <c r="A113" s="203"/>
      <c r="B113" s="220" t="s">
        <v>474</v>
      </c>
      <c r="C113" s="290"/>
      <c r="D113" s="290"/>
      <c r="E113" s="290"/>
      <c r="F113" s="290"/>
      <c r="G113" s="290"/>
      <c r="H113" s="290"/>
      <c r="I113" s="290"/>
      <c r="J113" s="290"/>
      <c r="K113" s="291"/>
    </row>
    <row r="114" spans="1:12" ht="12" customHeight="1">
      <c r="A114" s="318">
        <v>2401</v>
      </c>
      <c r="B114" s="293" t="s">
        <v>326</v>
      </c>
      <c r="C114" s="294">
        <v>0.11</v>
      </c>
      <c r="D114" s="295">
        <v>1000</v>
      </c>
      <c r="E114" s="300">
        <f t="shared" ref="E114" si="17">C114/D114</f>
        <v>1.1E-4</v>
      </c>
      <c r="F114" s="294">
        <v>0.04</v>
      </c>
      <c r="G114" s="295">
        <v>10</v>
      </c>
      <c r="H114" s="300">
        <f>F114/G114</f>
        <v>4.0000000000000001E-3</v>
      </c>
      <c r="I114" s="294">
        <v>0.5</v>
      </c>
      <c r="J114" s="295" t="s">
        <v>32</v>
      </c>
      <c r="K114" s="300" t="s">
        <v>20</v>
      </c>
    </row>
    <row r="115" spans="1:12" ht="17.100000000000001" customHeight="1">
      <c r="A115" s="232">
        <v>2402</v>
      </c>
      <c r="B115" s="251" t="s">
        <v>86</v>
      </c>
      <c r="C115" s="239">
        <v>295</v>
      </c>
      <c r="D115" s="233">
        <v>1000</v>
      </c>
      <c r="E115" s="319">
        <v>0.29499999999999998</v>
      </c>
      <c r="F115" s="239">
        <v>51</v>
      </c>
      <c r="G115" s="233">
        <v>50</v>
      </c>
      <c r="H115" s="237">
        <v>1.02</v>
      </c>
      <c r="I115" s="239">
        <v>0.05</v>
      </c>
      <c r="J115" s="233" t="s">
        <v>19</v>
      </c>
      <c r="K115" s="319" t="s">
        <v>25</v>
      </c>
    </row>
    <row r="116" spans="1:12" ht="12" customHeight="1">
      <c r="A116" s="232">
        <v>2403</v>
      </c>
      <c r="B116" s="251" t="s">
        <v>87</v>
      </c>
      <c r="C116" s="239">
        <v>0.4</v>
      </c>
      <c r="D116" s="233">
        <v>5000</v>
      </c>
      <c r="E116" s="319">
        <f t="shared" ref="E116:E130" si="18">C116/D116</f>
        <v>8.0000000000000007E-5</v>
      </c>
      <c r="F116" s="239"/>
      <c r="G116" s="233"/>
      <c r="H116" s="319">
        <f>E116</f>
        <v>8.0000000000000007E-5</v>
      </c>
      <c r="I116" s="235">
        <v>1</v>
      </c>
      <c r="J116" s="233" t="s">
        <v>88</v>
      </c>
      <c r="K116" s="236" t="s">
        <v>22</v>
      </c>
      <c r="L116" s="320"/>
    </row>
    <row r="117" spans="1:12" ht="12" customHeight="1">
      <c r="A117" s="250">
        <v>2404</v>
      </c>
      <c r="B117" s="251" t="s">
        <v>475</v>
      </c>
      <c r="C117" s="239">
        <v>0.78</v>
      </c>
      <c r="D117" s="233">
        <v>1000</v>
      </c>
      <c r="E117" s="319">
        <f t="shared" si="18"/>
        <v>7.7999999999999999E-4</v>
      </c>
      <c r="F117" s="239">
        <v>0.1</v>
      </c>
      <c r="G117" s="233">
        <v>10</v>
      </c>
      <c r="H117" s="321">
        <f>F117/G117</f>
        <v>0.01</v>
      </c>
      <c r="I117" s="235">
        <v>0.15</v>
      </c>
      <c r="J117" s="237" t="s">
        <v>19</v>
      </c>
      <c r="K117" s="236" t="s">
        <v>22</v>
      </c>
      <c r="L117" s="252"/>
    </row>
    <row r="118" spans="1:12" ht="12" customHeight="1">
      <c r="A118" s="232">
        <v>2405</v>
      </c>
      <c r="B118" s="251" t="s">
        <v>90</v>
      </c>
      <c r="C118" s="239">
        <v>4.8099999999999996</v>
      </c>
      <c r="D118" s="233">
        <v>1000</v>
      </c>
      <c r="E118" s="319">
        <v>4.7999999999999996E-3</v>
      </c>
      <c r="F118" s="239"/>
      <c r="G118" s="233"/>
      <c r="H118" s="321">
        <v>4.7999999999999996E-3</v>
      </c>
      <c r="I118" s="235">
        <v>0.05</v>
      </c>
      <c r="J118" s="237" t="s">
        <v>19</v>
      </c>
      <c r="K118" s="236" t="s">
        <v>22</v>
      </c>
      <c r="L118" s="252"/>
    </row>
    <row r="119" spans="1:12" ht="12" customHeight="1">
      <c r="A119" s="232">
        <v>2406</v>
      </c>
      <c r="B119" s="307" t="s">
        <v>91</v>
      </c>
      <c r="C119" s="239">
        <v>35</v>
      </c>
      <c r="D119" s="233">
        <v>5000</v>
      </c>
      <c r="E119" s="319">
        <f t="shared" si="18"/>
        <v>7.0000000000000001E-3</v>
      </c>
      <c r="F119" s="239"/>
      <c r="G119" s="233"/>
      <c r="H119" s="321">
        <f>E119</f>
        <v>7.0000000000000001E-3</v>
      </c>
      <c r="I119" s="235">
        <v>1</v>
      </c>
      <c r="J119" s="237" t="s">
        <v>88</v>
      </c>
      <c r="K119" s="236" t="s">
        <v>22</v>
      </c>
      <c r="L119" s="253"/>
    </row>
    <row r="120" spans="1:12" ht="12" customHeight="1">
      <c r="A120" s="232">
        <v>2407</v>
      </c>
      <c r="B120" s="251" t="s">
        <v>92</v>
      </c>
      <c r="C120" s="239">
        <v>2</v>
      </c>
      <c r="D120" s="233">
        <v>1000</v>
      </c>
      <c r="E120" s="319">
        <f t="shared" si="18"/>
        <v>2E-3</v>
      </c>
      <c r="F120" s="239"/>
      <c r="G120" s="233"/>
      <c r="H120" s="321">
        <f>E120</f>
        <v>2E-3</v>
      </c>
      <c r="I120" s="235">
        <v>0.05</v>
      </c>
      <c r="J120" s="237" t="s">
        <v>19</v>
      </c>
      <c r="K120" s="236" t="s">
        <v>22</v>
      </c>
      <c r="L120" s="252"/>
    </row>
    <row r="121" spans="1:12" s="203" customFormat="1" ht="12" customHeight="1">
      <c r="A121" s="232">
        <v>2408</v>
      </c>
      <c r="B121" s="251" t="s">
        <v>93</v>
      </c>
      <c r="C121" s="239">
        <v>0.375</v>
      </c>
      <c r="D121" s="233">
        <v>1000</v>
      </c>
      <c r="E121" s="319">
        <f t="shared" si="18"/>
        <v>3.7500000000000001E-4</v>
      </c>
      <c r="F121" s="239">
        <v>2.23E-2</v>
      </c>
      <c r="G121" s="233">
        <v>10</v>
      </c>
      <c r="H121" s="321">
        <f>F121/G121</f>
        <v>2.2300000000000002E-3</v>
      </c>
      <c r="I121" s="235">
        <v>0.05</v>
      </c>
      <c r="J121" s="233" t="s">
        <v>19</v>
      </c>
      <c r="K121" s="319" t="s">
        <v>22</v>
      </c>
      <c r="L121" s="253"/>
    </row>
    <row r="122" spans="1:12" ht="12" customHeight="1">
      <c r="A122" s="232">
        <v>2410</v>
      </c>
      <c r="B122" s="251" t="s">
        <v>325</v>
      </c>
      <c r="C122" s="239">
        <v>4.8000000000000001E-2</v>
      </c>
      <c r="D122" s="233">
        <v>1000</v>
      </c>
      <c r="E122" s="319">
        <f t="shared" si="18"/>
        <v>4.8000000000000001E-5</v>
      </c>
      <c r="F122" s="239">
        <v>1.1999999999999999E-3</v>
      </c>
      <c r="G122" s="233">
        <v>10</v>
      </c>
      <c r="H122" s="321">
        <f t="shared" ref="H122" si="19">F122/G122</f>
        <v>1.1999999999999999E-4</v>
      </c>
      <c r="I122" s="235">
        <v>0.5</v>
      </c>
      <c r="J122" s="233" t="s">
        <v>32</v>
      </c>
      <c r="K122" s="319" t="s">
        <v>22</v>
      </c>
      <c r="L122" s="253"/>
    </row>
    <row r="123" spans="1:12" s="203" customFormat="1" ht="12" customHeight="1">
      <c r="A123" s="232">
        <v>2411</v>
      </c>
      <c r="B123" s="251" t="s">
        <v>324</v>
      </c>
      <c r="C123" s="239">
        <v>0.16</v>
      </c>
      <c r="D123" s="233">
        <v>1000</v>
      </c>
      <c r="E123" s="319">
        <f t="shared" si="18"/>
        <v>1.6000000000000001E-4</v>
      </c>
      <c r="F123" s="239">
        <v>0.03</v>
      </c>
      <c r="G123" s="233">
        <v>10</v>
      </c>
      <c r="H123" s="321">
        <f>F123/G123</f>
        <v>3.0000000000000001E-3</v>
      </c>
      <c r="I123" s="235">
        <v>0.5</v>
      </c>
      <c r="J123" s="233" t="s">
        <v>32</v>
      </c>
      <c r="K123" s="319" t="s">
        <v>22</v>
      </c>
      <c r="L123" s="252"/>
    </row>
    <row r="124" spans="1:12" s="203" customFormat="1" ht="12" customHeight="1">
      <c r="A124" s="232">
        <v>2412</v>
      </c>
      <c r="B124" s="251" t="s">
        <v>97</v>
      </c>
      <c r="C124" s="239">
        <v>0.15</v>
      </c>
      <c r="D124" s="233">
        <v>1000</v>
      </c>
      <c r="E124" s="319">
        <f t="shared" si="18"/>
        <v>1.4999999999999999E-4</v>
      </c>
      <c r="F124" s="239"/>
      <c r="G124" s="233"/>
      <c r="H124" s="321">
        <f>E124</f>
        <v>1.4999999999999999E-4</v>
      </c>
      <c r="I124" s="235">
        <v>0.05</v>
      </c>
      <c r="J124" s="237" t="s">
        <v>19</v>
      </c>
      <c r="K124" s="236" t="s">
        <v>22</v>
      </c>
      <c r="L124" s="252"/>
    </row>
    <row r="125" spans="1:12" ht="12" customHeight="1">
      <c r="A125" s="232">
        <v>2413</v>
      </c>
      <c r="B125" s="251" t="s">
        <v>99</v>
      </c>
      <c r="C125" s="239">
        <v>15.4</v>
      </c>
      <c r="D125" s="233">
        <v>5000</v>
      </c>
      <c r="E125" s="319">
        <f t="shared" si="18"/>
        <v>3.0800000000000003E-3</v>
      </c>
      <c r="F125" s="239"/>
      <c r="G125" s="233"/>
      <c r="H125" s="321">
        <f>E125</f>
        <v>3.0800000000000003E-3</v>
      </c>
      <c r="I125" s="235">
        <v>0.05</v>
      </c>
      <c r="J125" s="237" t="s">
        <v>19</v>
      </c>
      <c r="K125" s="236" t="s">
        <v>20</v>
      </c>
      <c r="L125" s="252"/>
    </row>
    <row r="126" spans="1:12" ht="12" customHeight="1">
      <c r="A126" s="232">
        <v>2414</v>
      </c>
      <c r="B126" s="307" t="s">
        <v>100</v>
      </c>
      <c r="C126" s="239">
        <v>1.1000000000000001</v>
      </c>
      <c r="D126" s="233">
        <v>1000</v>
      </c>
      <c r="E126" s="319">
        <f t="shared" si="18"/>
        <v>1.1000000000000001E-3</v>
      </c>
      <c r="F126" s="239">
        <v>8.9999999999999993E-3</v>
      </c>
      <c r="G126" s="233">
        <v>10</v>
      </c>
      <c r="H126" s="321">
        <f>F126/G126</f>
        <v>8.9999999999999998E-4</v>
      </c>
      <c r="I126" s="235">
        <v>0.05</v>
      </c>
      <c r="J126" s="233" t="s">
        <v>19</v>
      </c>
      <c r="K126" s="319" t="s">
        <v>22</v>
      </c>
      <c r="L126" s="252" t="s">
        <v>476</v>
      </c>
    </row>
    <row r="127" spans="1:12" ht="12" customHeight="1">
      <c r="A127" s="232">
        <v>2415</v>
      </c>
      <c r="B127" s="251" t="s">
        <v>101</v>
      </c>
      <c r="C127" s="239">
        <v>24.8</v>
      </c>
      <c r="D127" s="233">
        <v>1000</v>
      </c>
      <c r="E127" s="319">
        <f t="shared" si="18"/>
        <v>2.4799999999999999E-2</v>
      </c>
      <c r="F127" s="239">
        <v>0.09</v>
      </c>
      <c r="G127" s="233">
        <v>50</v>
      </c>
      <c r="H127" s="321">
        <f>F127/G127</f>
        <v>1.8E-3</v>
      </c>
      <c r="I127" s="235">
        <v>0.05</v>
      </c>
      <c r="J127" s="233" t="s">
        <v>19</v>
      </c>
      <c r="K127" s="319" t="s">
        <v>25</v>
      </c>
      <c r="L127" s="252"/>
    </row>
    <row r="128" spans="1:12" ht="12" customHeight="1">
      <c r="A128" s="232">
        <v>2416</v>
      </c>
      <c r="B128" s="251" t="s">
        <v>102</v>
      </c>
      <c r="C128" s="239">
        <v>36.5</v>
      </c>
      <c r="D128" s="233">
        <v>5000</v>
      </c>
      <c r="E128" s="319">
        <f t="shared" si="18"/>
        <v>7.3000000000000001E-3</v>
      </c>
      <c r="F128" s="239"/>
      <c r="G128" s="233"/>
      <c r="H128" s="321">
        <f t="shared" ref="H128" si="20">E128</f>
        <v>7.3000000000000001E-3</v>
      </c>
      <c r="I128" s="235">
        <v>1</v>
      </c>
      <c r="J128" s="237" t="s">
        <v>22</v>
      </c>
      <c r="K128" s="236" t="s">
        <v>22</v>
      </c>
      <c r="L128" s="252"/>
    </row>
    <row r="129" spans="1:12" ht="12" customHeight="1">
      <c r="A129" s="232">
        <v>2418</v>
      </c>
      <c r="B129" s="251" t="s">
        <v>105</v>
      </c>
      <c r="C129" s="239">
        <v>1.4E-3</v>
      </c>
      <c r="D129" s="233">
        <v>1000</v>
      </c>
      <c r="E129" s="319">
        <f t="shared" si="18"/>
        <v>1.3999999999999999E-6</v>
      </c>
      <c r="F129" s="239">
        <v>6.8999999999999997E-4</v>
      </c>
      <c r="G129" s="233">
        <v>10</v>
      </c>
      <c r="H129" s="321">
        <f>F129/G129</f>
        <v>6.8999999999999997E-5</v>
      </c>
      <c r="I129" s="235">
        <v>0.5</v>
      </c>
      <c r="J129" s="237" t="s">
        <v>32</v>
      </c>
      <c r="K129" s="236" t="s">
        <v>22</v>
      </c>
      <c r="L129" s="252"/>
    </row>
    <row r="130" spans="1:12" ht="12" customHeight="1">
      <c r="A130" s="232">
        <v>2419</v>
      </c>
      <c r="B130" s="251" t="s">
        <v>194</v>
      </c>
      <c r="C130" s="239">
        <v>291</v>
      </c>
      <c r="D130" s="233">
        <v>1000</v>
      </c>
      <c r="E130" s="319">
        <f t="shared" si="18"/>
        <v>0.29099999999999998</v>
      </c>
      <c r="F130" s="239">
        <v>9.43</v>
      </c>
      <c r="G130" s="233">
        <v>10</v>
      </c>
      <c r="H130" s="321">
        <f>+F130/G130</f>
        <v>0.94299999999999995</v>
      </c>
      <c r="I130" s="235">
        <v>0.05</v>
      </c>
      <c r="J130" s="237" t="s">
        <v>19</v>
      </c>
      <c r="K130" s="236" t="s">
        <v>22</v>
      </c>
      <c r="L130" s="252"/>
    </row>
    <row r="131" spans="1:12" ht="12" customHeight="1">
      <c r="A131" s="232">
        <v>2420</v>
      </c>
      <c r="B131" s="251" t="s">
        <v>322</v>
      </c>
      <c r="C131" s="322">
        <v>24.1</v>
      </c>
      <c r="D131" s="258">
        <v>1000</v>
      </c>
      <c r="E131" s="323">
        <f>C131/D131</f>
        <v>2.41E-2</v>
      </c>
      <c r="F131" s="235"/>
      <c r="G131" s="233"/>
      <c r="H131" s="324">
        <f>E131</f>
        <v>2.41E-2</v>
      </c>
      <c r="I131" s="260">
        <v>0.05</v>
      </c>
      <c r="J131" s="257" t="s">
        <v>19</v>
      </c>
      <c r="K131" s="236" t="s">
        <v>22</v>
      </c>
      <c r="L131" s="252"/>
    </row>
    <row r="132" spans="1:12" ht="12" customHeight="1">
      <c r="A132" s="232">
        <v>2421</v>
      </c>
      <c r="B132" s="251" t="s">
        <v>321</v>
      </c>
      <c r="C132" s="322">
        <v>2.7E-2</v>
      </c>
      <c r="D132" s="258">
        <v>1000</v>
      </c>
      <c r="E132" s="323">
        <f>C132/D132</f>
        <v>2.6999999999999999E-5</v>
      </c>
      <c r="F132" s="235">
        <v>8.5000000000000006E-3</v>
      </c>
      <c r="G132" s="233">
        <v>50</v>
      </c>
      <c r="H132" s="321">
        <f>F132/G132</f>
        <v>1.7000000000000001E-4</v>
      </c>
      <c r="I132" s="260">
        <v>0.05</v>
      </c>
      <c r="J132" s="257" t="s">
        <v>19</v>
      </c>
      <c r="K132" s="236" t="s">
        <v>22</v>
      </c>
      <c r="L132" s="252"/>
    </row>
    <row r="133" spans="1:12" ht="12" customHeight="1" thickBot="1">
      <c r="A133" s="310">
        <v>2422</v>
      </c>
      <c r="B133" s="325" t="s">
        <v>320</v>
      </c>
      <c r="C133" s="247">
        <v>100</v>
      </c>
      <c r="D133" s="245">
        <v>1000</v>
      </c>
      <c r="E133" s="326">
        <f>C133/D133</f>
        <v>0.1</v>
      </c>
      <c r="F133" s="247"/>
      <c r="G133" s="245"/>
      <c r="H133" s="327">
        <v>0.1</v>
      </c>
      <c r="I133" s="247">
        <v>0.05</v>
      </c>
      <c r="J133" s="244" t="s">
        <v>19</v>
      </c>
      <c r="K133" s="248" t="s">
        <v>22</v>
      </c>
      <c r="L133" s="252"/>
    </row>
    <row r="134" spans="1:12" s="203" customFormat="1" ht="12" customHeight="1">
      <c r="B134" s="200"/>
      <c r="C134" s="201"/>
      <c r="D134" s="201"/>
      <c r="E134" s="201"/>
      <c r="F134" s="201"/>
      <c r="G134" s="201"/>
      <c r="H134" s="201"/>
      <c r="I134" s="201"/>
      <c r="J134" s="201"/>
      <c r="K134" s="201"/>
      <c r="L134" s="252"/>
    </row>
    <row r="135" spans="1:12" ht="12" customHeight="1">
      <c r="A135" s="203"/>
    </row>
    <row r="136" spans="1:12" ht="12" customHeight="1" thickBot="1">
      <c r="A136" s="203"/>
      <c r="C136" s="315"/>
      <c r="D136" s="316"/>
      <c r="E136" s="317"/>
      <c r="H136" s="317"/>
      <c r="I136" s="316"/>
      <c r="J136" s="315"/>
      <c r="K136" s="315"/>
      <c r="L136" s="252"/>
    </row>
    <row r="137" spans="1:12" ht="16.5" customHeight="1" thickBot="1">
      <c r="A137" s="203"/>
      <c r="B137" s="220" t="s">
        <v>477</v>
      </c>
      <c r="C137" s="221"/>
      <c r="D137" s="221"/>
      <c r="E137" s="221"/>
      <c r="F137" s="221"/>
      <c r="G137" s="221"/>
      <c r="H137" s="221"/>
      <c r="I137" s="221"/>
      <c r="J137" s="221"/>
      <c r="K137" s="222"/>
      <c r="L137" s="252"/>
    </row>
    <row r="138" spans="1:12" ht="12" customHeight="1">
      <c r="A138" s="232">
        <v>2502</v>
      </c>
      <c r="B138" s="251" t="s">
        <v>478</v>
      </c>
      <c r="C138" s="239">
        <v>100</v>
      </c>
      <c r="D138" s="233">
        <v>1000</v>
      </c>
      <c r="E138" s="319">
        <v>0.1</v>
      </c>
      <c r="F138" s="321">
        <v>100</v>
      </c>
      <c r="G138" s="233">
        <v>10</v>
      </c>
      <c r="H138" s="321">
        <v>10</v>
      </c>
      <c r="I138" s="235">
        <v>1</v>
      </c>
      <c r="J138" s="233" t="s">
        <v>88</v>
      </c>
      <c r="K138" s="319" t="s">
        <v>22</v>
      </c>
      <c r="L138" s="252"/>
    </row>
    <row r="139" spans="1:12" ht="12" customHeight="1">
      <c r="A139" s="250">
        <v>2503</v>
      </c>
      <c r="B139" s="251" t="s">
        <v>479</v>
      </c>
      <c r="C139" s="239">
        <v>885</v>
      </c>
      <c r="D139" s="233">
        <v>5000</v>
      </c>
      <c r="E139" s="319">
        <f t="shared" ref="E139:E148" si="21">C139/D139</f>
        <v>0.17699999999999999</v>
      </c>
      <c r="F139" s="321"/>
      <c r="G139" s="233"/>
      <c r="H139" s="321">
        <f>E139</f>
        <v>0.17699999999999999</v>
      </c>
      <c r="I139" s="235">
        <v>0.05</v>
      </c>
      <c r="J139" s="233" t="s">
        <v>19</v>
      </c>
      <c r="K139" s="319" t="s">
        <v>25</v>
      </c>
      <c r="L139" s="252"/>
    </row>
    <row r="140" spans="1:12" ht="12" customHeight="1" outlineLevel="1">
      <c r="A140" s="232">
        <v>2504</v>
      </c>
      <c r="B140" s="251" t="s">
        <v>110</v>
      </c>
      <c r="C140" s="239">
        <v>160</v>
      </c>
      <c r="D140" s="233">
        <v>1000</v>
      </c>
      <c r="E140" s="319">
        <f t="shared" si="21"/>
        <v>0.16</v>
      </c>
      <c r="F140" s="321"/>
      <c r="G140" s="233"/>
      <c r="H140" s="321">
        <v>0.16</v>
      </c>
      <c r="I140" s="235">
        <v>0.05</v>
      </c>
      <c r="J140" s="233" t="s">
        <v>104</v>
      </c>
      <c r="K140" s="319" t="s">
        <v>104</v>
      </c>
      <c r="L140" s="252"/>
    </row>
    <row r="141" spans="1:12" ht="12" customHeight="1" outlineLevel="1">
      <c r="A141" s="232">
        <v>2505</v>
      </c>
      <c r="B141" s="251" t="s">
        <v>111</v>
      </c>
      <c r="C141" s="239">
        <v>100</v>
      </c>
      <c r="D141" s="233">
        <v>1000</v>
      </c>
      <c r="E141" s="319">
        <f>C141/D141</f>
        <v>0.1</v>
      </c>
      <c r="F141" s="321">
        <v>100</v>
      </c>
      <c r="G141" s="233">
        <v>50</v>
      </c>
      <c r="H141" s="321">
        <f>F141/G141</f>
        <v>2</v>
      </c>
      <c r="I141" s="235">
        <v>1</v>
      </c>
      <c r="J141" s="233" t="s">
        <v>104</v>
      </c>
      <c r="K141" s="319" t="s">
        <v>104</v>
      </c>
      <c r="L141" s="252" t="s">
        <v>480</v>
      </c>
    </row>
    <row r="142" spans="1:12" ht="12" customHeight="1" outlineLevel="1">
      <c r="A142" s="232">
        <v>2506</v>
      </c>
      <c r="B142" s="251" t="s">
        <v>112</v>
      </c>
      <c r="C142" s="239">
        <v>825</v>
      </c>
      <c r="D142" s="233">
        <v>1000</v>
      </c>
      <c r="E142" s="319">
        <f t="shared" si="21"/>
        <v>0.82499999999999996</v>
      </c>
      <c r="F142" s="321">
        <v>80</v>
      </c>
      <c r="G142" s="233">
        <v>50</v>
      </c>
      <c r="H142" s="321">
        <f>F142/G142</f>
        <v>1.6</v>
      </c>
      <c r="I142" s="235">
        <v>0.05</v>
      </c>
      <c r="J142" s="233" t="s">
        <v>19</v>
      </c>
      <c r="K142" s="319" t="s">
        <v>25</v>
      </c>
      <c r="L142" s="252"/>
    </row>
    <row r="143" spans="1:12" ht="12" customHeight="1">
      <c r="A143" s="328">
        <v>2507</v>
      </c>
      <c r="B143" s="251" t="s">
        <v>319</v>
      </c>
      <c r="C143" s="239">
        <v>40</v>
      </c>
      <c r="D143" s="233">
        <v>1000</v>
      </c>
      <c r="E143" s="319">
        <f t="shared" si="21"/>
        <v>0.04</v>
      </c>
      <c r="F143" s="321">
        <v>12</v>
      </c>
      <c r="G143" s="233">
        <v>10</v>
      </c>
      <c r="H143" s="321">
        <f t="shared" ref="H143:H150" si="22">F143/G143</f>
        <v>1.2</v>
      </c>
      <c r="I143" s="235">
        <v>1</v>
      </c>
      <c r="J143" s="233" t="s">
        <v>88</v>
      </c>
      <c r="K143" s="319" t="s">
        <v>20</v>
      </c>
      <c r="L143" s="252"/>
    </row>
    <row r="144" spans="1:12" ht="12" customHeight="1" outlineLevel="1">
      <c r="A144" s="328">
        <v>2508</v>
      </c>
      <c r="B144" s="251" t="s">
        <v>318</v>
      </c>
      <c r="C144" s="239">
        <v>100</v>
      </c>
      <c r="D144" s="233">
        <v>1000</v>
      </c>
      <c r="E144" s="319">
        <f t="shared" si="21"/>
        <v>0.1</v>
      </c>
      <c r="F144" s="321">
        <v>5.8</v>
      </c>
      <c r="G144" s="233">
        <v>10</v>
      </c>
      <c r="H144" s="321">
        <f t="shared" si="22"/>
        <v>0.57999999999999996</v>
      </c>
      <c r="I144" s="235">
        <v>1</v>
      </c>
      <c r="J144" s="233" t="s">
        <v>88</v>
      </c>
      <c r="K144" s="319" t="s">
        <v>20</v>
      </c>
      <c r="L144" s="252"/>
    </row>
    <row r="145" spans="1:12" ht="12" customHeight="1">
      <c r="A145" s="232">
        <v>2509</v>
      </c>
      <c r="B145" s="251" t="s">
        <v>114</v>
      </c>
      <c r="C145" s="239">
        <v>494</v>
      </c>
      <c r="D145" s="233">
        <v>1000</v>
      </c>
      <c r="E145" s="319">
        <f t="shared" si="21"/>
        <v>0.49399999999999999</v>
      </c>
      <c r="F145" s="321">
        <v>64</v>
      </c>
      <c r="G145" s="233">
        <v>50</v>
      </c>
      <c r="H145" s="321">
        <f t="shared" si="22"/>
        <v>1.28</v>
      </c>
      <c r="I145" s="235">
        <v>0.05</v>
      </c>
      <c r="J145" s="233" t="s">
        <v>19</v>
      </c>
      <c r="K145" s="319" t="s">
        <v>20</v>
      </c>
      <c r="L145" s="252"/>
    </row>
    <row r="146" spans="1:12" ht="12" customHeight="1" outlineLevel="1">
      <c r="A146" s="232">
        <v>2510</v>
      </c>
      <c r="B146" s="251" t="s">
        <v>317</v>
      </c>
      <c r="C146" s="239">
        <v>100</v>
      </c>
      <c r="D146" s="233">
        <v>1000</v>
      </c>
      <c r="E146" s="319">
        <f t="shared" si="21"/>
        <v>0.1</v>
      </c>
      <c r="F146" s="321">
        <v>100</v>
      </c>
      <c r="G146" s="233">
        <v>10</v>
      </c>
      <c r="H146" s="321">
        <f t="shared" si="22"/>
        <v>10</v>
      </c>
      <c r="I146" s="235">
        <v>0.05</v>
      </c>
      <c r="J146" s="233" t="s">
        <v>19</v>
      </c>
      <c r="K146" s="319" t="s">
        <v>25</v>
      </c>
      <c r="L146" s="252"/>
    </row>
    <row r="147" spans="1:12" ht="12" customHeight="1" outlineLevel="1">
      <c r="A147" s="232">
        <v>2511</v>
      </c>
      <c r="B147" s="251" t="s">
        <v>115</v>
      </c>
      <c r="C147" s="239">
        <v>121</v>
      </c>
      <c r="D147" s="233">
        <v>1000</v>
      </c>
      <c r="E147" s="319">
        <f t="shared" si="21"/>
        <v>0.121</v>
      </c>
      <c r="F147" s="321">
        <v>22</v>
      </c>
      <c r="G147" s="233">
        <v>50</v>
      </c>
      <c r="H147" s="321">
        <f t="shared" si="22"/>
        <v>0.44</v>
      </c>
      <c r="I147" s="235">
        <v>0.5</v>
      </c>
      <c r="J147" s="233" t="s">
        <v>32</v>
      </c>
      <c r="K147" s="319" t="s">
        <v>20</v>
      </c>
      <c r="L147" s="252"/>
    </row>
    <row r="148" spans="1:12" ht="12" customHeight="1" outlineLevel="1">
      <c r="A148" s="232">
        <v>2512</v>
      </c>
      <c r="B148" s="251" t="s">
        <v>316</v>
      </c>
      <c r="C148" s="239">
        <v>650</v>
      </c>
      <c r="D148" s="233">
        <v>1000</v>
      </c>
      <c r="E148" s="319">
        <f t="shared" si="21"/>
        <v>0.65</v>
      </c>
      <c r="F148" s="321">
        <v>25</v>
      </c>
      <c r="G148" s="233">
        <v>50</v>
      </c>
      <c r="H148" s="321">
        <f t="shared" si="22"/>
        <v>0.5</v>
      </c>
      <c r="I148" s="235">
        <v>1</v>
      </c>
      <c r="J148" s="233" t="s">
        <v>88</v>
      </c>
      <c r="K148" s="319" t="s">
        <v>20</v>
      </c>
      <c r="L148" s="252"/>
    </row>
    <row r="149" spans="1:12" ht="12" customHeight="1">
      <c r="A149" s="232">
        <v>2513</v>
      </c>
      <c r="B149" s="251" t="s">
        <v>116</v>
      </c>
      <c r="C149" s="239">
        <v>5.5</v>
      </c>
      <c r="D149" s="233">
        <v>1000</v>
      </c>
      <c r="E149" s="319">
        <f>C149/D149</f>
        <v>5.4999999999999997E-3</v>
      </c>
      <c r="F149" s="321">
        <v>0.66</v>
      </c>
      <c r="G149" s="233">
        <v>10</v>
      </c>
      <c r="H149" s="321">
        <f t="shared" si="22"/>
        <v>6.6000000000000003E-2</v>
      </c>
      <c r="I149" s="235">
        <v>0.05</v>
      </c>
      <c r="J149" s="233" t="s">
        <v>19</v>
      </c>
      <c r="K149" s="319" t="s">
        <v>20</v>
      </c>
      <c r="L149" s="252"/>
    </row>
    <row r="150" spans="1:12" s="203" customFormat="1" ht="12" customHeight="1">
      <c r="A150" s="232">
        <v>2514</v>
      </c>
      <c r="B150" s="251" t="s">
        <v>315</v>
      </c>
      <c r="C150" s="239">
        <v>1000</v>
      </c>
      <c r="D150" s="233">
        <v>1000</v>
      </c>
      <c r="E150" s="319">
        <f>C150/D150</f>
        <v>1</v>
      </c>
      <c r="F150" s="321">
        <v>423</v>
      </c>
      <c r="G150" s="233">
        <v>10</v>
      </c>
      <c r="H150" s="321">
        <f t="shared" si="22"/>
        <v>42.3</v>
      </c>
      <c r="I150" s="235">
        <v>0.5</v>
      </c>
      <c r="J150" s="233" t="s">
        <v>32</v>
      </c>
      <c r="K150" s="319" t="s">
        <v>20</v>
      </c>
      <c r="L150" s="252" t="s">
        <v>481</v>
      </c>
    </row>
    <row r="151" spans="1:12" s="203" customFormat="1" ht="12" customHeight="1">
      <c r="A151" s="232">
        <v>2515</v>
      </c>
      <c r="B151" s="251" t="s">
        <v>117</v>
      </c>
      <c r="C151" s="239"/>
      <c r="D151" s="233"/>
      <c r="E151" s="319">
        <v>10</v>
      </c>
      <c r="F151" s="321"/>
      <c r="G151" s="233"/>
      <c r="H151" s="321">
        <v>10</v>
      </c>
      <c r="I151" s="235">
        <v>1</v>
      </c>
      <c r="J151" s="233" t="s">
        <v>104</v>
      </c>
      <c r="K151" s="319" t="s">
        <v>104</v>
      </c>
      <c r="L151" s="252"/>
    </row>
    <row r="152" spans="1:12" ht="12" customHeight="1">
      <c r="A152" s="232">
        <v>2516</v>
      </c>
      <c r="B152" s="251" t="s">
        <v>118</v>
      </c>
      <c r="C152" s="239"/>
      <c r="D152" s="233"/>
      <c r="E152" s="319">
        <v>10</v>
      </c>
      <c r="F152" s="321"/>
      <c r="G152" s="233"/>
      <c r="H152" s="321">
        <v>10</v>
      </c>
      <c r="I152" s="235">
        <v>0.05</v>
      </c>
      <c r="J152" s="233" t="s">
        <v>104</v>
      </c>
      <c r="K152" s="319" t="s">
        <v>104</v>
      </c>
      <c r="L152" s="252"/>
    </row>
    <row r="153" spans="1:12" ht="12" customHeight="1">
      <c r="A153" s="232">
        <v>2517</v>
      </c>
      <c r="B153" s="329" t="s">
        <v>314</v>
      </c>
      <c r="C153" s="239">
        <v>100</v>
      </c>
      <c r="D153" s="233">
        <v>1000</v>
      </c>
      <c r="E153" s="319">
        <f t="shared" ref="E153:E155" si="23">C153/D153</f>
        <v>0.1</v>
      </c>
      <c r="F153" s="321"/>
      <c r="G153" s="233"/>
      <c r="H153" s="321">
        <f t="shared" ref="H153:H154" si="24">E153</f>
        <v>0.1</v>
      </c>
      <c r="I153" s="235">
        <v>0.05</v>
      </c>
      <c r="J153" s="233" t="s">
        <v>19</v>
      </c>
      <c r="K153" s="319" t="s">
        <v>25</v>
      </c>
      <c r="L153" s="252"/>
    </row>
    <row r="154" spans="1:12" s="203" customFormat="1" ht="12" customHeight="1">
      <c r="A154" s="232">
        <v>2518</v>
      </c>
      <c r="B154" s="329" t="s">
        <v>313</v>
      </c>
      <c r="C154" s="239">
        <v>100</v>
      </c>
      <c r="D154" s="233">
        <v>1000</v>
      </c>
      <c r="E154" s="319">
        <f t="shared" si="23"/>
        <v>0.1</v>
      </c>
      <c r="F154" s="321"/>
      <c r="G154" s="233"/>
      <c r="H154" s="321">
        <f t="shared" si="24"/>
        <v>0.1</v>
      </c>
      <c r="I154" s="235">
        <v>0.05</v>
      </c>
      <c r="J154" s="233" t="s">
        <v>19</v>
      </c>
      <c r="K154" s="319" t="s">
        <v>25</v>
      </c>
      <c r="L154" s="252"/>
    </row>
    <row r="155" spans="1:12" s="203" customFormat="1" ht="12" customHeight="1">
      <c r="A155" s="232">
        <v>2519</v>
      </c>
      <c r="B155" s="309" t="s">
        <v>312</v>
      </c>
      <c r="C155" s="239">
        <v>3.6</v>
      </c>
      <c r="D155" s="233">
        <v>1000</v>
      </c>
      <c r="E155" s="319">
        <f t="shared" si="23"/>
        <v>3.5999999999999999E-3</v>
      </c>
      <c r="F155" s="321">
        <v>0.47</v>
      </c>
      <c r="G155" s="233">
        <v>10</v>
      </c>
      <c r="H155" s="321">
        <f>F155/G155</f>
        <v>4.7E-2</v>
      </c>
      <c r="I155" s="235">
        <v>0.05</v>
      </c>
      <c r="J155" s="233" t="s">
        <v>19</v>
      </c>
      <c r="K155" s="319" t="s">
        <v>22</v>
      </c>
      <c r="L155" s="252"/>
    </row>
    <row r="156" spans="1:12" ht="12" customHeight="1">
      <c r="A156" s="250">
        <v>2520</v>
      </c>
      <c r="B156" s="309" t="s">
        <v>482</v>
      </c>
      <c r="C156" s="239">
        <v>100</v>
      </c>
      <c r="D156" s="233">
        <v>1000</v>
      </c>
      <c r="E156" s="319">
        <v>0.1</v>
      </c>
      <c r="F156" s="321">
        <v>100</v>
      </c>
      <c r="G156" s="233">
        <v>50</v>
      </c>
      <c r="H156" s="321">
        <v>2</v>
      </c>
      <c r="I156" s="235">
        <v>0.05</v>
      </c>
      <c r="J156" s="233" t="s">
        <v>19</v>
      </c>
      <c r="K156" s="319" t="s">
        <v>25</v>
      </c>
      <c r="L156" s="252"/>
    </row>
    <row r="157" spans="1:12" s="203" customFormat="1" ht="12" customHeight="1">
      <c r="A157" s="232">
        <v>2521</v>
      </c>
      <c r="B157" s="251" t="s">
        <v>483</v>
      </c>
      <c r="C157" s="239">
        <v>21</v>
      </c>
      <c r="D157" s="233">
        <v>10000</v>
      </c>
      <c r="E157" s="319">
        <f>C157/D157</f>
        <v>2.0999999999999999E-3</v>
      </c>
      <c r="F157" s="321"/>
      <c r="G157" s="233"/>
      <c r="H157" s="321">
        <f>+E157</f>
        <v>2.0999999999999999E-3</v>
      </c>
      <c r="I157" s="235">
        <v>0.05</v>
      </c>
      <c r="J157" s="233" t="s">
        <v>19</v>
      </c>
      <c r="K157" s="319" t="s">
        <v>25</v>
      </c>
      <c r="L157" s="252"/>
    </row>
    <row r="158" spans="1:12" ht="12" customHeight="1">
      <c r="A158" s="232">
        <v>2522</v>
      </c>
      <c r="B158" s="251" t="s">
        <v>311</v>
      </c>
      <c r="C158" s="330">
        <v>100</v>
      </c>
      <c r="D158" s="226">
        <v>1000</v>
      </c>
      <c r="E158" s="331">
        <f>C158/D158</f>
        <v>0.1</v>
      </c>
      <c r="F158" s="332"/>
      <c r="G158" s="226"/>
      <c r="H158" s="332">
        <f>E158</f>
        <v>0.1</v>
      </c>
      <c r="I158" s="228">
        <v>0.05</v>
      </c>
      <c r="J158" s="226" t="s">
        <v>19</v>
      </c>
      <c r="K158" s="331" t="s">
        <v>22</v>
      </c>
      <c r="L158" s="252"/>
    </row>
    <row r="159" spans="1:12" ht="12" customHeight="1">
      <c r="A159" s="232">
        <v>2523</v>
      </c>
      <c r="B159" s="251" t="s">
        <v>310</v>
      </c>
      <c r="C159" s="330">
        <v>207</v>
      </c>
      <c r="D159" s="226">
        <v>1000</v>
      </c>
      <c r="E159" s="331">
        <f>C159/D159</f>
        <v>0.20699999999999999</v>
      </c>
      <c r="F159" s="332"/>
      <c r="G159" s="226"/>
      <c r="H159" s="332">
        <f>E159</f>
        <v>0.20699999999999999</v>
      </c>
      <c r="I159" s="228">
        <v>1</v>
      </c>
      <c r="J159" s="226" t="s">
        <v>104</v>
      </c>
      <c r="K159" s="331" t="s">
        <v>104</v>
      </c>
      <c r="L159" s="252"/>
    </row>
    <row r="160" spans="1:12" ht="12" customHeight="1">
      <c r="A160" s="232">
        <v>2524</v>
      </c>
      <c r="B160" s="251" t="s">
        <v>121</v>
      </c>
      <c r="C160" s="239">
        <v>410</v>
      </c>
      <c r="D160" s="233">
        <v>1000</v>
      </c>
      <c r="E160" s="319">
        <f t="shared" ref="E160:E161" si="25">C160/D160</f>
        <v>0.41</v>
      </c>
      <c r="F160" s="321"/>
      <c r="G160" s="233"/>
      <c r="H160" s="321">
        <f t="shared" ref="H160:H161" si="26">E160</f>
        <v>0.41</v>
      </c>
      <c r="I160" s="235">
        <v>0.05</v>
      </c>
      <c r="J160" s="233" t="s">
        <v>19</v>
      </c>
      <c r="K160" s="319" t="s">
        <v>20</v>
      </c>
      <c r="L160" s="252"/>
    </row>
    <row r="161" spans="1:12" s="203" customFormat="1" ht="12" customHeight="1">
      <c r="A161" s="232">
        <v>2525</v>
      </c>
      <c r="B161" s="251" t="s">
        <v>122</v>
      </c>
      <c r="C161" s="239">
        <v>14</v>
      </c>
      <c r="D161" s="233">
        <v>1000</v>
      </c>
      <c r="E161" s="319">
        <f t="shared" si="25"/>
        <v>1.4E-2</v>
      </c>
      <c r="F161" s="321"/>
      <c r="G161" s="233"/>
      <c r="H161" s="321">
        <f t="shared" si="26"/>
        <v>1.4E-2</v>
      </c>
      <c r="I161" s="235">
        <v>1</v>
      </c>
      <c r="J161" s="233" t="s">
        <v>104</v>
      </c>
      <c r="K161" s="319" t="s">
        <v>104</v>
      </c>
      <c r="L161" s="252"/>
    </row>
    <row r="162" spans="1:12" s="203" customFormat="1" ht="12" customHeight="1">
      <c r="A162" s="232">
        <v>2526</v>
      </c>
      <c r="B162" s="251" t="s">
        <v>309</v>
      </c>
      <c r="C162" s="239">
        <v>4.9000000000000004</v>
      </c>
      <c r="D162" s="233">
        <v>1000</v>
      </c>
      <c r="E162" s="319">
        <f>C162/D162</f>
        <v>4.9000000000000007E-3</v>
      </c>
      <c r="F162" s="321">
        <v>0.7</v>
      </c>
      <c r="G162" s="233">
        <v>50</v>
      </c>
      <c r="H162" s="321">
        <f>F162/G162</f>
        <v>1.3999999999999999E-2</v>
      </c>
      <c r="I162" s="235">
        <v>0.01</v>
      </c>
      <c r="J162" s="233" t="s">
        <v>104</v>
      </c>
      <c r="K162" s="319" t="s">
        <v>104</v>
      </c>
      <c r="L162" s="252"/>
    </row>
    <row r="163" spans="1:12" s="203" customFormat="1" ht="12" customHeight="1">
      <c r="A163" s="232">
        <v>2527</v>
      </c>
      <c r="B163" s="251" t="s">
        <v>308</v>
      </c>
      <c r="C163" s="239">
        <v>2.4</v>
      </c>
      <c r="D163" s="233">
        <v>1000</v>
      </c>
      <c r="E163" s="319">
        <f>C163/D163</f>
        <v>2.3999999999999998E-3</v>
      </c>
      <c r="F163" s="321">
        <v>0.22</v>
      </c>
      <c r="G163" s="233">
        <v>50</v>
      </c>
      <c r="H163" s="321">
        <f>F163/G163</f>
        <v>4.4000000000000003E-3</v>
      </c>
      <c r="I163" s="235">
        <v>0.01</v>
      </c>
      <c r="J163" s="233" t="s">
        <v>104</v>
      </c>
      <c r="K163" s="319" t="s">
        <v>104</v>
      </c>
      <c r="L163" s="252"/>
    </row>
    <row r="164" spans="1:12" s="203" customFormat="1" ht="12" customHeight="1">
      <c r="A164" s="232">
        <v>2528</v>
      </c>
      <c r="B164" s="251" t="s">
        <v>124</v>
      </c>
      <c r="C164" s="239">
        <v>250</v>
      </c>
      <c r="D164" s="233">
        <v>1000</v>
      </c>
      <c r="E164" s="319">
        <f t="shared" ref="E164:E169" si="27">C164/D164</f>
        <v>0.25</v>
      </c>
      <c r="F164" s="321">
        <v>500</v>
      </c>
      <c r="G164" s="233">
        <v>50</v>
      </c>
      <c r="H164" s="321">
        <v>10</v>
      </c>
      <c r="I164" s="235">
        <v>0.05</v>
      </c>
      <c r="J164" s="233" t="s">
        <v>19</v>
      </c>
      <c r="K164" s="319" t="s">
        <v>25</v>
      </c>
      <c r="L164" s="252"/>
    </row>
    <row r="165" spans="1:12" s="203" customFormat="1" ht="12" customHeight="1">
      <c r="A165" s="232">
        <v>2529</v>
      </c>
      <c r="B165" s="251" t="s">
        <v>386</v>
      </c>
      <c r="C165" s="239">
        <v>1000</v>
      </c>
      <c r="D165" s="233">
        <v>1000</v>
      </c>
      <c r="E165" s="319">
        <f t="shared" si="27"/>
        <v>1</v>
      </c>
      <c r="F165" s="321"/>
      <c r="G165" s="233"/>
      <c r="H165" s="321">
        <f t="shared" ref="H165" si="28">E165</f>
        <v>1</v>
      </c>
      <c r="I165" s="235">
        <v>0.05</v>
      </c>
      <c r="J165" s="233" t="s">
        <v>19</v>
      </c>
      <c r="K165" s="319" t="s">
        <v>25</v>
      </c>
      <c r="L165" s="252"/>
    </row>
    <row r="166" spans="1:12" s="203" customFormat="1" ht="12" customHeight="1">
      <c r="A166" s="250">
        <v>2530</v>
      </c>
      <c r="B166" s="251" t="s">
        <v>484</v>
      </c>
      <c r="C166" s="239">
        <v>100</v>
      </c>
      <c r="D166" s="233">
        <v>1000</v>
      </c>
      <c r="E166" s="319">
        <f t="shared" si="27"/>
        <v>0.1</v>
      </c>
      <c r="F166" s="321">
        <v>100</v>
      </c>
      <c r="G166" s="233">
        <v>50</v>
      </c>
      <c r="H166" s="321">
        <f>F166/G166</f>
        <v>2</v>
      </c>
      <c r="I166" s="235">
        <v>0.05</v>
      </c>
      <c r="J166" s="233" t="s">
        <v>19</v>
      </c>
      <c r="K166" s="319" t="s">
        <v>25</v>
      </c>
      <c r="L166" s="252"/>
    </row>
    <row r="167" spans="1:12" s="203" customFormat="1" ht="12" customHeight="1">
      <c r="A167" s="232">
        <v>2531</v>
      </c>
      <c r="B167" s="251" t="s">
        <v>126</v>
      </c>
      <c r="C167" s="239">
        <v>90</v>
      </c>
      <c r="D167" s="233">
        <v>1000</v>
      </c>
      <c r="E167" s="319">
        <f t="shared" si="27"/>
        <v>0.09</v>
      </c>
      <c r="F167" s="321">
        <v>0.78</v>
      </c>
      <c r="G167" s="233">
        <v>50</v>
      </c>
      <c r="H167" s="321">
        <f>F167/G167</f>
        <v>1.5600000000000001E-2</v>
      </c>
      <c r="I167" s="235">
        <v>0.05</v>
      </c>
      <c r="J167" s="233" t="s">
        <v>19</v>
      </c>
      <c r="K167" s="319" t="s">
        <v>25</v>
      </c>
      <c r="L167" s="252"/>
    </row>
    <row r="168" spans="1:12" s="203" customFormat="1" ht="12" customHeight="1">
      <c r="A168" s="232">
        <v>2532</v>
      </c>
      <c r="B168" s="251" t="s">
        <v>127</v>
      </c>
      <c r="C168" s="239">
        <v>1000</v>
      </c>
      <c r="D168" s="233">
        <v>1000</v>
      </c>
      <c r="E168" s="319">
        <f t="shared" si="27"/>
        <v>1</v>
      </c>
      <c r="F168" s="321"/>
      <c r="G168" s="233"/>
      <c r="H168" s="321">
        <f>E168</f>
        <v>1</v>
      </c>
      <c r="I168" s="235">
        <v>0.5</v>
      </c>
      <c r="J168" s="233" t="s">
        <v>32</v>
      </c>
      <c r="K168" s="319" t="s">
        <v>20</v>
      </c>
      <c r="L168" s="252"/>
    </row>
    <row r="169" spans="1:12" s="203" customFormat="1" ht="12" customHeight="1">
      <c r="A169" s="232">
        <v>2533</v>
      </c>
      <c r="B169" s="251" t="s">
        <v>128</v>
      </c>
      <c r="C169" s="239">
        <v>250</v>
      </c>
      <c r="D169" s="233">
        <v>5000</v>
      </c>
      <c r="E169" s="319">
        <f t="shared" si="27"/>
        <v>0.05</v>
      </c>
      <c r="F169" s="321"/>
      <c r="G169" s="233"/>
      <c r="H169" s="321">
        <f>E169</f>
        <v>0.05</v>
      </c>
      <c r="I169" s="235">
        <v>0.5</v>
      </c>
      <c r="J169" s="233" t="s">
        <v>32</v>
      </c>
      <c r="K169" s="319" t="s">
        <v>20</v>
      </c>
      <c r="L169" s="252"/>
    </row>
    <row r="170" spans="1:12" s="203" customFormat="1" ht="12" customHeight="1">
      <c r="A170" s="232">
        <v>2534</v>
      </c>
      <c r="B170" s="251" t="s">
        <v>129</v>
      </c>
      <c r="C170" s="239"/>
      <c r="D170" s="233"/>
      <c r="E170" s="319">
        <v>10</v>
      </c>
      <c r="F170" s="321"/>
      <c r="G170" s="233"/>
      <c r="H170" s="321">
        <v>10</v>
      </c>
      <c r="I170" s="235">
        <v>0.05</v>
      </c>
      <c r="J170" s="233" t="s">
        <v>104</v>
      </c>
      <c r="K170" s="319" t="s">
        <v>104</v>
      </c>
      <c r="L170" s="252"/>
    </row>
    <row r="171" spans="1:12" s="203" customFormat="1" ht="12" customHeight="1">
      <c r="A171" s="232">
        <v>2535</v>
      </c>
      <c r="B171" s="251" t="s">
        <v>485</v>
      </c>
      <c r="C171" s="239"/>
      <c r="D171" s="233"/>
      <c r="E171" s="319">
        <v>10</v>
      </c>
      <c r="F171" s="321"/>
      <c r="G171" s="233"/>
      <c r="H171" s="321">
        <v>10</v>
      </c>
      <c r="I171" s="235">
        <v>1</v>
      </c>
      <c r="J171" s="233" t="s">
        <v>104</v>
      </c>
      <c r="K171" s="319" t="s">
        <v>104</v>
      </c>
      <c r="L171" s="252"/>
    </row>
    <row r="172" spans="1:12" ht="12" customHeight="1">
      <c r="A172" s="232">
        <v>2536</v>
      </c>
      <c r="B172" s="251" t="s">
        <v>131</v>
      </c>
      <c r="C172" s="239">
        <v>9100</v>
      </c>
      <c r="D172" s="233">
        <v>5000</v>
      </c>
      <c r="E172" s="319">
        <f t="shared" ref="E172" si="29">C172/D172</f>
        <v>1.82</v>
      </c>
      <c r="F172" s="321"/>
      <c r="G172" s="233"/>
      <c r="H172" s="321">
        <f>E172</f>
        <v>1.82</v>
      </c>
      <c r="I172" s="235">
        <v>0.5</v>
      </c>
      <c r="J172" s="233" t="s">
        <v>32</v>
      </c>
      <c r="K172" s="319" t="s">
        <v>22</v>
      </c>
      <c r="L172" s="252"/>
    </row>
    <row r="173" spans="1:12" ht="12" customHeight="1">
      <c r="A173" s="232">
        <v>2537</v>
      </c>
      <c r="B173" s="251" t="s">
        <v>132</v>
      </c>
      <c r="C173" s="239"/>
      <c r="D173" s="233"/>
      <c r="E173" s="319">
        <v>10</v>
      </c>
      <c r="F173" s="321"/>
      <c r="G173" s="233"/>
      <c r="H173" s="321">
        <v>10</v>
      </c>
      <c r="I173" s="235">
        <v>1</v>
      </c>
      <c r="J173" s="233" t="s">
        <v>104</v>
      </c>
      <c r="K173" s="319" t="s">
        <v>104</v>
      </c>
      <c r="L173" s="252"/>
    </row>
    <row r="174" spans="1:12" s="203" customFormat="1" ht="12" customHeight="1">
      <c r="A174" s="232">
        <v>2538</v>
      </c>
      <c r="B174" s="251" t="s">
        <v>307</v>
      </c>
      <c r="C174" s="239">
        <v>1000</v>
      </c>
      <c r="D174" s="233">
        <v>10000</v>
      </c>
      <c r="E174" s="319">
        <f t="shared" ref="E174:E180" si="30">C174/D174</f>
        <v>0.1</v>
      </c>
      <c r="F174" s="321"/>
      <c r="G174" s="233"/>
      <c r="H174" s="321">
        <f t="shared" ref="H174:H176" si="31">E174</f>
        <v>0.1</v>
      </c>
      <c r="I174" s="235">
        <v>1</v>
      </c>
      <c r="J174" s="233" t="s">
        <v>88</v>
      </c>
      <c r="K174" s="319" t="s">
        <v>20</v>
      </c>
      <c r="L174" s="252"/>
    </row>
    <row r="175" spans="1:12" s="203" customFormat="1" ht="12" customHeight="1">
      <c r="A175" s="232">
        <v>2539</v>
      </c>
      <c r="B175" s="251" t="s">
        <v>306</v>
      </c>
      <c r="C175" s="239">
        <v>1000</v>
      </c>
      <c r="D175" s="233">
        <v>10000</v>
      </c>
      <c r="E175" s="319">
        <f t="shared" si="30"/>
        <v>0.1</v>
      </c>
      <c r="F175" s="321"/>
      <c r="G175" s="233"/>
      <c r="H175" s="321">
        <f t="shared" si="31"/>
        <v>0.1</v>
      </c>
      <c r="I175" s="235">
        <v>0.05</v>
      </c>
      <c r="J175" s="233" t="s">
        <v>19</v>
      </c>
      <c r="K175" s="319" t="s">
        <v>25</v>
      </c>
      <c r="L175" s="252"/>
    </row>
    <row r="176" spans="1:12" s="203" customFormat="1" ht="12" customHeight="1">
      <c r="A176" s="232">
        <v>2540</v>
      </c>
      <c r="B176" s="251" t="s">
        <v>196</v>
      </c>
      <c r="C176" s="239">
        <v>450</v>
      </c>
      <c r="D176" s="233">
        <v>1000</v>
      </c>
      <c r="E176" s="319">
        <f t="shared" si="30"/>
        <v>0.45</v>
      </c>
      <c r="F176" s="321"/>
      <c r="G176" s="233"/>
      <c r="H176" s="321">
        <f t="shared" si="31"/>
        <v>0.45</v>
      </c>
      <c r="I176" s="235">
        <v>0.05</v>
      </c>
      <c r="J176" s="233" t="s">
        <v>19</v>
      </c>
      <c r="K176" s="319" t="s">
        <v>22</v>
      </c>
      <c r="L176" s="252"/>
    </row>
    <row r="177" spans="1:12" ht="12" customHeight="1">
      <c r="A177" s="232">
        <v>2541</v>
      </c>
      <c r="B177" s="251" t="s">
        <v>486</v>
      </c>
      <c r="C177" s="239">
        <v>230</v>
      </c>
      <c r="D177" s="233">
        <v>1000</v>
      </c>
      <c r="E177" s="319">
        <f t="shared" si="30"/>
        <v>0.23</v>
      </c>
      <c r="F177" s="321">
        <v>31</v>
      </c>
      <c r="G177" s="233">
        <v>100</v>
      </c>
      <c r="H177" s="321">
        <f>F177/G177</f>
        <v>0.31</v>
      </c>
      <c r="I177" s="235">
        <v>0.15</v>
      </c>
      <c r="J177" s="233" t="s">
        <v>19</v>
      </c>
      <c r="K177" s="319" t="s">
        <v>20</v>
      </c>
      <c r="L177" s="252"/>
    </row>
    <row r="178" spans="1:12" s="203" customFormat="1" ht="12" customHeight="1">
      <c r="A178" s="232">
        <v>2542</v>
      </c>
      <c r="B178" s="251" t="s">
        <v>135</v>
      </c>
      <c r="C178" s="239"/>
      <c r="D178" s="233"/>
      <c r="E178" s="319">
        <v>10</v>
      </c>
      <c r="F178" s="321"/>
      <c r="G178" s="233"/>
      <c r="H178" s="321">
        <v>10</v>
      </c>
      <c r="I178" s="235">
        <v>0.05</v>
      </c>
      <c r="J178" s="233" t="s">
        <v>104</v>
      </c>
      <c r="K178" s="319" t="s">
        <v>104</v>
      </c>
      <c r="L178" s="252"/>
    </row>
    <row r="179" spans="1:12" s="203" customFormat="1" ht="12" customHeight="1">
      <c r="A179" s="232">
        <v>2543</v>
      </c>
      <c r="B179" s="251" t="s">
        <v>305</v>
      </c>
      <c r="C179" s="239">
        <v>28</v>
      </c>
      <c r="D179" s="233">
        <v>1000</v>
      </c>
      <c r="E179" s="319">
        <f t="shared" si="30"/>
        <v>2.8000000000000001E-2</v>
      </c>
      <c r="F179" s="321">
        <v>0.05</v>
      </c>
      <c r="G179" s="233">
        <v>10</v>
      </c>
      <c r="H179" s="321">
        <f>F179/G179</f>
        <v>5.0000000000000001E-3</v>
      </c>
      <c r="I179" s="235">
        <v>0.05</v>
      </c>
      <c r="J179" s="233" t="s">
        <v>104</v>
      </c>
      <c r="K179" s="319" t="s">
        <v>104</v>
      </c>
      <c r="L179" s="252"/>
    </row>
    <row r="180" spans="1:12" s="203" customFormat="1" ht="12" customHeight="1">
      <c r="A180" s="250">
        <v>2544</v>
      </c>
      <c r="B180" s="251" t="s">
        <v>487</v>
      </c>
      <c r="C180" s="239">
        <v>25</v>
      </c>
      <c r="D180" s="233">
        <v>5000</v>
      </c>
      <c r="E180" s="319">
        <f t="shared" si="30"/>
        <v>5.0000000000000001E-3</v>
      </c>
      <c r="F180" s="321"/>
      <c r="G180" s="233"/>
      <c r="H180" s="321">
        <f t="shared" ref="H180" si="32">E180</f>
        <v>5.0000000000000001E-3</v>
      </c>
      <c r="I180" s="235">
        <v>0.05</v>
      </c>
      <c r="J180" s="233" t="s">
        <v>19</v>
      </c>
      <c r="K180" s="319" t="s">
        <v>25</v>
      </c>
      <c r="L180" s="252"/>
    </row>
    <row r="181" spans="1:12" s="203" customFormat="1" ht="12" customHeight="1">
      <c r="A181" s="232">
        <v>2545</v>
      </c>
      <c r="B181" s="251" t="s">
        <v>199</v>
      </c>
      <c r="C181" s="239">
        <v>113</v>
      </c>
      <c r="D181" s="233">
        <v>5000</v>
      </c>
      <c r="E181" s="333">
        <f>C181/D181</f>
        <v>2.2599999999999999E-2</v>
      </c>
      <c r="F181" s="321"/>
      <c r="G181" s="233"/>
      <c r="H181" s="334">
        <f>+E181</f>
        <v>2.2599999999999999E-2</v>
      </c>
      <c r="I181" s="235">
        <v>0.05</v>
      </c>
      <c r="J181" s="233" t="s">
        <v>19</v>
      </c>
      <c r="K181" s="319" t="s">
        <v>22</v>
      </c>
      <c r="L181" s="252"/>
    </row>
    <row r="182" spans="1:12" s="203" customFormat="1" ht="12" customHeight="1">
      <c r="A182" s="232">
        <v>2546</v>
      </c>
      <c r="B182" s="251" t="s">
        <v>304</v>
      </c>
      <c r="C182" s="239">
        <v>0.17</v>
      </c>
      <c r="D182" s="233">
        <v>1000</v>
      </c>
      <c r="E182" s="319">
        <f>C182/D182</f>
        <v>1.7000000000000001E-4</v>
      </c>
      <c r="F182" s="321">
        <v>6.0000000000000001E-3</v>
      </c>
      <c r="G182" s="233">
        <v>50</v>
      </c>
      <c r="H182" s="321">
        <f>F182/G182</f>
        <v>1.2E-4</v>
      </c>
      <c r="I182" s="235">
        <v>0.01</v>
      </c>
      <c r="J182" s="233" t="s">
        <v>19</v>
      </c>
      <c r="K182" s="319" t="s">
        <v>25</v>
      </c>
      <c r="L182" s="252"/>
    </row>
    <row r="183" spans="1:12" s="203" customFormat="1" ht="12" customHeight="1">
      <c r="A183" s="232">
        <v>2547</v>
      </c>
      <c r="B183" s="251" t="s">
        <v>303</v>
      </c>
      <c r="C183" s="239">
        <v>18</v>
      </c>
      <c r="D183" s="233">
        <v>1000</v>
      </c>
      <c r="E183" s="319">
        <f>C183/D183</f>
        <v>1.7999999999999999E-2</v>
      </c>
      <c r="F183" s="321"/>
      <c r="G183" s="233"/>
      <c r="H183" s="321">
        <f>E183</f>
        <v>1.7999999999999999E-2</v>
      </c>
      <c r="I183" s="235">
        <v>0.01</v>
      </c>
      <c r="J183" s="233" t="s">
        <v>19</v>
      </c>
      <c r="K183" s="319" t="s">
        <v>25</v>
      </c>
      <c r="L183" s="252"/>
    </row>
    <row r="184" spans="1:12" s="203" customFormat="1" ht="12" customHeight="1">
      <c r="A184" s="232">
        <v>2548</v>
      </c>
      <c r="B184" s="251" t="s">
        <v>302</v>
      </c>
      <c r="C184" s="239">
        <v>1972</v>
      </c>
      <c r="D184" s="233">
        <v>1000</v>
      </c>
      <c r="E184" s="319">
        <f>C184/D184</f>
        <v>1.972</v>
      </c>
      <c r="F184" s="321"/>
      <c r="G184" s="233"/>
      <c r="H184" s="334">
        <f>+E184</f>
        <v>1.972</v>
      </c>
      <c r="I184" s="235">
        <v>0.05</v>
      </c>
      <c r="J184" s="233" t="s">
        <v>19</v>
      </c>
      <c r="K184" s="319" t="s">
        <v>22</v>
      </c>
      <c r="L184" s="252"/>
    </row>
    <row r="185" spans="1:12" s="203" customFormat="1" ht="12" customHeight="1">
      <c r="A185" s="232">
        <v>2549</v>
      </c>
      <c r="B185" s="251" t="s">
        <v>137</v>
      </c>
      <c r="C185" s="239">
        <v>2</v>
      </c>
      <c r="D185" s="233">
        <v>1000</v>
      </c>
      <c r="E185" s="319">
        <f t="shared" ref="E185:E239" si="33">C185/D185</f>
        <v>2E-3</v>
      </c>
      <c r="F185" s="321"/>
      <c r="G185" s="233"/>
      <c r="H185" s="321">
        <f t="shared" ref="H185:H189" si="34">E185</f>
        <v>2E-3</v>
      </c>
      <c r="I185" s="235">
        <v>0.5</v>
      </c>
      <c r="J185" s="233" t="s">
        <v>32</v>
      </c>
      <c r="K185" s="319" t="s">
        <v>20</v>
      </c>
      <c r="L185" s="252"/>
    </row>
    <row r="186" spans="1:12" s="203" customFormat="1" ht="12" customHeight="1">
      <c r="A186" s="232">
        <v>2550</v>
      </c>
      <c r="B186" s="251" t="s">
        <v>138</v>
      </c>
      <c r="C186" s="239">
        <v>10</v>
      </c>
      <c r="D186" s="233">
        <v>1000</v>
      </c>
      <c r="E186" s="319">
        <f>C186/D186</f>
        <v>0.01</v>
      </c>
      <c r="F186" s="321"/>
      <c r="G186" s="233"/>
      <c r="H186" s="321">
        <f t="shared" si="34"/>
        <v>0.01</v>
      </c>
      <c r="I186" s="235">
        <v>1</v>
      </c>
      <c r="J186" s="233" t="s">
        <v>88</v>
      </c>
      <c r="K186" s="319" t="s">
        <v>20</v>
      </c>
      <c r="L186" s="252"/>
    </row>
    <row r="187" spans="1:12" s="203" customFormat="1" ht="12" customHeight="1">
      <c r="A187" s="232">
        <v>2551</v>
      </c>
      <c r="B187" s="251" t="s">
        <v>301</v>
      </c>
      <c r="C187" s="239">
        <v>100</v>
      </c>
      <c r="D187" s="233">
        <v>1000</v>
      </c>
      <c r="E187" s="319">
        <f t="shared" ref="E187" si="35">C187/D187</f>
        <v>0.1</v>
      </c>
      <c r="F187" s="321"/>
      <c r="G187" s="233"/>
      <c r="H187" s="321">
        <f t="shared" si="34"/>
        <v>0.1</v>
      </c>
      <c r="I187" s="235">
        <v>0.05</v>
      </c>
      <c r="J187" s="233" t="s">
        <v>19</v>
      </c>
      <c r="K187" s="319" t="s">
        <v>25</v>
      </c>
      <c r="L187" s="252"/>
    </row>
    <row r="188" spans="1:12" s="203" customFormat="1" ht="12" customHeight="1">
      <c r="A188" s="232">
        <v>2552</v>
      </c>
      <c r="B188" s="251" t="s">
        <v>140</v>
      </c>
      <c r="C188" s="239">
        <v>655</v>
      </c>
      <c r="D188" s="233">
        <v>1000</v>
      </c>
      <c r="E188" s="319">
        <f t="shared" si="33"/>
        <v>0.65500000000000003</v>
      </c>
      <c r="F188" s="321"/>
      <c r="G188" s="233"/>
      <c r="H188" s="321">
        <f t="shared" si="34"/>
        <v>0.65500000000000003</v>
      </c>
      <c r="I188" s="235">
        <v>1</v>
      </c>
      <c r="J188" s="233" t="s">
        <v>88</v>
      </c>
      <c r="K188" s="319" t="s">
        <v>22</v>
      </c>
      <c r="L188" s="252"/>
    </row>
    <row r="189" spans="1:12" s="203" customFormat="1" ht="12" customHeight="1">
      <c r="A189" s="232">
        <v>2553</v>
      </c>
      <c r="B189" s="251" t="s">
        <v>141</v>
      </c>
      <c r="C189" s="239">
        <v>530</v>
      </c>
      <c r="D189" s="233">
        <v>1000</v>
      </c>
      <c r="E189" s="319">
        <f t="shared" si="33"/>
        <v>0.53</v>
      </c>
      <c r="F189" s="321"/>
      <c r="G189" s="233"/>
      <c r="H189" s="321">
        <f t="shared" si="34"/>
        <v>0.53</v>
      </c>
      <c r="I189" s="235">
        <v>1</v>
      </c>
      <c r="J189" s="233" t="s">
        <v>88</v>
      </c>
      <c r="K189" s="319" t="s">
        <v>20</v>
      </c>
      <c r="L189" s="252"/>
    </row>
    <row r="190" spans="1:12" s="203" customFormat="1" ht="12" customHeight="1">
      <c r="A190" s="232">
        <v>2554</v>
      </c>
      <c r="B190" s="251" t="s">
        <v>142</v>
      </c>
      <c r="C190" s="239">
        <v>0.2</v>
      </c>
      <c r="D190" s="233">
        <v>1000</v>
      </c>
      <c r="E190" s="319">
        <f t="shared" si="33"/>
        <v>2.0000000000000001E-4</v>
      </c>
      <c r="F190" s="321">
        <v>0.16</v>
      </c>
      <c r="G190" s="233">
        <v>100</v>
      </c>
      <c r="H190" s="321">
        <f>F190/G190</f>
        <v>1.6000000000000001E-3</v>
      </c>
      <c r="I190" s="235">
        <v>1</v>
      </c>
      <c r="J190" s="233" t="s">
        <v>88</v>
      </c>
      <c r="K190" s="319" t="s">
        <v>20</v>
      </c>
      <c r="L190" s="252"/>
    </row>
    <row r="191" spans="1:12" s="203" customFormat="1" ht="12" customHeight="1">
      <c r="A191" s="232">
        <v>2555</v>
      </c>
      <c r="B191" s="251" t="s">
        <v>488</v>
      </c>
      <c r="C191" s="239">
        <v>81</v>
      </c>
      <c r="D191" s="233">
        <v>1000</v>
      </c>
      <c r="E191" s="319">
        <f t="shared" si="33"/>
        <v>8.1000000000000003E-2</v>
      </c>
      <c r="F191" s="321">
        <v>11.7</v>
      </c>
      <c r="G191" s="233">
        <v>50</v>
      </c>
      <c r="H191" s="321">
        <v>0.23400000000000001</v>
      </c>
      <c r="I191" s="235">
        <v>0.05</v>
      </c>
      <c r="J191" s="233" t="s">
        <v>19</v>
      </c>
      <c r="K191" s="319" t="s">
        <v>20</v>
      </c>
      <c r="L191" s="252"/>
    </row>
    <row r="192" spans="1:12" s="203" customFormat="1" ht="12" customHeight="1">
      <c r="A192" s="232">
        <v>2556</v>
      </c>
      <c r="B192" s="251" t="s">
        <v>144</v>
      </c>
      <c r="C192" s="239">
        <v>100</v>
      </c>
      <c r="D192" s="233">
        <v>1000</v>
      </c>
      <c r="E192" s="319">
        <v>0.1</v>
      </c>
      <c r="F192" s="321">
        <v>5.5</v>
      </c>
      <c r="G192" s="233">
        <v>50</v>
      </c>
      <c r="H192" s="321">
        <v>0.11</v>
      </c>
      <c r="I192" s="235">
        <v>0.5</v>
      </c>
      <c r="J192" s="233" t="s">
        <v>32</v>
      </c>
      <c r="K192" s="319" t="s">
        <v>20</v>
      </c>
      <c r="L192" s="252"/>
    </row>
    <row r="193" spans="1:12" ht="12" customHeight="1">
      <c r="A193" s="232">
        <v>2557</v>
      </c>
      <c r="B193" s="251" t="s">
        <v>145</v>
      </c>
      <c r="C193" s="239">
        <v>10</v>
      </c>
      <c r="D193" s="233">
        <v>1000</v>
      </c>
      <c r="E193" s="319">
        <f t="shared" si="33"/>
        <v>0.01</v>
      </c>
      <c r="F193" s="321">
        <v>1</v>
      </c>
      <c r="G193" s="233">
        <v>10</v>
      </c>
      <c r="H193" s="321">
        <f>F193/G193</f>
        <v>0.1</v>
      </c>
      <c r="I193" s="235">
        <v>1</v>
      </c>
      <c r="J193" s="233" t="s">
        <v>88</v>
      </c>
      <c r="K193" s="319" t="s">
        <v>20</v>
      </c>
      <c r="L193" s="252"/>
    </row>
    <row r="194" spans="1:12" s="203" customFormat="1" ht="12" customHeight="1">
      <c r="A194" s="232">
        <v>2558</v>
      </c>
      <c r="B194" s="251" t="s">
        <v>146</v>
      </c>
      <c r="C194" s="239">
        <v>4.2249999999999996</v>
      </c>
      <c r="D194" s="233">
        <v>1000</v>
      </c>
      <c r="E194" s="319">
        <f t="shared" si="33"/>
        <v>4.2249999999999996E-3</v>
      </c>
      <c r="F194" s="321">
        <v>0.11</v>
      </c>
      <c r="G194" s="233">
        <v>50</v>
      </c>
      <c r="H194" s="321">
        <f>F194/G194</f>
        <v>2.2000000000000001E-3</v>
      </c>
      <c r="I194" s="235">
        <v>0.05</v>
      </c>
      <c r="J194" s="233" t="s">
        <v>19</v>
      </c>
      <c r="K194" s="319" t="s">
        <v>22</v>
      </c>
      <c r="L194" s="252"/>
    </row>
    <row r="195" spans="1:12" s="203" customFormat="1" ht="12" customHeight="1">
      <c r="A195" s="232">
        <v>2559</v>
      </c>
      <c r="B195" s="251" t="s">
        <v>147</v>
      </c>
      <c r="C195" s="239">
        <v>0.26</v>
      </c>
      <c r="D195" s="233">
        <v>1000</v>
      </c>
      <c r="E195" s="319">
        <f>C195/D195</f>
        <v>2.6000000000000003E-4</v>
      </c>
      <c r="F195" s="321">
        <v>3.9600000000000003E-2</v>
      </c>
      <c r="G195" s="233">
        <v>50</v>
      </c>
      <c r="H195" s="335">
        <f>F195/G195</f>
        <v>7.9200000000000006E-4</v>
      </c>
      <c r="I195" s="235">
        <v>0.05</v>
      </c>
      <c r="J195" s="233" t="s">
        <v>19</v>
      </c>
      <c r="K195" s="319" t="s">
        <v>22</v>
      </c>
      <c r="L195" s="252"/>
    </row>
    <row r="196" spans="1:12" ht="12" customHeight="1">
      <c r="A196" s="328">
        <v>2560</v>
      </c>
      <c r="B196" s="251" t="s">
        <v>148</v>
      </c>
      <c r="C196" s="239">
        <v>100</v>
      </c>
      <c r="D196" s="233">
        <v>1000</v>
      </c>
      <c r="E196" s="319">
        <f t="shared" si="33"/>
        <v>0.1</v>
      </c>
      <c r="F196" s="321"/>
      <c r="G196" s="233"/>
      <c r="H196" s="321">
        <f t="shared" ref="H196:H232" si="36">E196</f>
        <v>0.1</v>
      </c>
      <c r="I196" s="235">
        <v>0.05</v>
      </c>
      <c r="J196" s="233" t="s">
        <v>19</v>
      </c>
      <c r="K196" s="319" t="s">
        <v>25</v>
      </c>
      <c r="L196" s="252"/>
    </row>
    <row r="197" spans="1:12" s="203" customFormat="1" ht="12" customHeight="1">
      <c r="A197" s="328">
        <v>2561</v>
      </c>
      <c r="B197" s="251" t="s">
        <v>149</v>
      </c>
      <c r="C197" s="239">
        <v>31</v>
      </c>
      <c r="D197" s="233">
        <v>1000</v>
      </c>
      <c r="E197" s="319">
        <f t="shared" si="33"/>
        <v>3.1E-2</v>
      </c>
      <c r="F197" s="321"/>
      <c r="G197" s="233"/>
      <c r="H197" s="321">
        <f t="shared" si="36"/>
        <v>3.1E-2</v>
      </c>
      <c r="I197" s="235">
        <v>0.05</v>
      </c>
      <c r="J197" s="233" t="s">
        <v>19</v>
      </c>
      <c r="K197" s="319" t="s">
        <v>22</v>
      </c>
      <c r="L197" s="252"/>
    </row>
    <row r="198" spans="1:12" s="203" customFormat="1" ht="12" customHeight="1">
      <c r="A198" s="328">
        <v>2562</v>
      </c>
      <c r="B198" s="251" t="s">
        <v>150</v>
      </c>
      <c r="C198" s="239">
        <v>106</v>
      </c>
      <c r="D198" s="233">
        <v>1000</v>
      </c>
      <c r="E198" s="319">
        <f t="shared" si="33"/>
        <v>0.106</v>
      </c>
      <c r="F198" s="321"/>
      <c r="G198" s="233"/>
      <c r="H198" s="321">
        <f t="shared" si="36"/>
        <v>0.106</v>
      </c>
      <c r="I198" s="235">
        <v>0.05</v>
      </c>
      <c r="J198" s="233" t="s">
        <v>19</v>
      </c>
      <c r="K198" s="319" t="s">
        <v>25</v>
      </c>
      <c r="L198" s="252"/>
    </row>
    <row r="199" spans="1:12" s="203" customFormat="1" ht="12" customHeight="1">
      <c r="A199" s="328">
        <v>2563</v>
      </c>
      <c r="B199" s="251" t="s">
        <v>151</v>
      </c>
      <c r="C199" s="239">
        <v>106</v>
      </c>
      <c r="D199" s="233">
        <v>1000</v>
      </c>
      <c r="E199" s="319">
        <f t="shared" si="33"/>
        <v>0.106</v>
      </c>
      <c r="F199" s="321"/>
      <c r="G199" s="233"/>
      <c r="H199" s="321">
        <f t="shared" si="36"/>
        <v>0.106</v>
      </c>
      <c r="I199" s="235">
        <v>0.05</v>
      </c>
      <c r="J199" s="233" t="s">
        <v>19</v>
      </c>
      <c r="K199" s="319" t="s">
        <v>22</v>
      </c>
      <c r="L199" s="252"/>
    </row>
    <row r="200" spans="1:12" s="203" customFormat="1" ht="12" customHeight="1">
      <c r="A200" s="232">
        <v>2564</v>
      </c>
      <c r="B200" s="251" t="s">
        <v>152</v>
      </c>
      <c r="C200" s="239">
        <v>51</v>
      </c>
      <c r="D200" s="233">
        <v>1000</v>
      </c>
      <c r="E200" s="319">
        <v>5.0999999999999997E-2</v>
      </c>
      <c r="F200" s="321"/>
      <c r="G200" s="233"/>
      <c r="H200" s="321">
        <v>5.0999999999999997E-2</v>
      </c>
      <c r="I200" s="235">
        <v>0.05</v>
      </c>
      <c r="J200" s="233" t="s">
        <v>19</v>
      </c>
      <c r="K200" s="319" t="s">
        <v>22</v>
      </c>
      <c r="L200" s="336" t="s">
        <v>489</v>
      </c>
    </row>
    <row r="201" spans="1:12" s="203" customFormat="1" ht="12" customHeight="1">
      <c r="A201" s="328">
        <v>2565</v>
      </c>
      <c r="B201" s="251" t="s">
        <v>153</v>
      </c>
      <c r="C201" s="239">
        <v>138</v>
      </c>
      <c r="D201" s="233">
        <v>1000</v>
      </c>
      <c r="E201" s="319">
        <f t="shared" si="33"/>
        <v>0.13800000000000001</v>
      </c>
      <c r="F201" s="321"/>
      <c r="G201" s="233"/>
      <c r="H201" s="321">
        <f t="shared" si="36"/>
        <v>0.13800000000000001</v>
      </c>
      <c r="I201" s="235">
        <v>0.05</v>
      </c>
      <c r="J201" s="233" t="s">
        <v>104</v>
      </c>
      <c r="K201" s="319" t="s">
        <v>104</v>
      </c>
      <c r="L201" s="252"/>
    </row>
    <row r="202" spans="1:12" s="203" customFormat="1" ht="12" customHeight="1">
      <c r="A202" s="328">
        <v>2566</v>
      </c>
      <c r="B202" s="251" t="s">
        <v>154</v>
      </c>
      <c r="C202" s="239">
        <v>128</v>
      </c>
      <c r="D202" s="233">
        <v>5000</v>
      </c>
      <c r="E202" s="319">
        <f t="shared" si="33"/>
        <v>2.5600000000000001E-2</v>
      </c>
      <c r="F202" s="321"/>
      <c r="G202" s="233"/>
      <c r="H202" s="321">
        <f t="shared" si="36"/>
        <v>2.5600000000000001E-2</v>
      </c>
      <c r="I202" s="235">
        <v>0.05</v>
      </c>
      <c r="J202" s="233" t="s">
        <v>19</v>
      </c>
      <c r="K202" s="319" t="s">
        <v>22</v>
      </c>
      <c r="L202" s="252"/>
    </row>
    <row r="203" spans="1:12" ht="12" customHeight="1">
      <c r="A203" s="328">
        <v>2567</v>
      </c>
      <c r="B203" s="251" t="s">
        <v>155</v>
      </c>
      <c r="C203" s="239">
        <v>30</v>
      </c>
      <c r="D203" s="233">
        <v>1000</v>
      </c>
      <c r="E203" s="319">
        <f t="shared" si="33"/>
        <v>0.03</v>
      </c>
      <c r="F203" s="321"/>
      <c r="G203" s="233"/>
      <c r="H203" s="321">
        <f t="shared" si="36"/>
        <v>0.03</v>
      </c>
      <c r="I203" s="235">
        <v>0.05</v>
      </c>
      <c r="J203" s="233" t="s">
        <v>19</v>
      </c>
      <c r="K203" s="319" t="s">
        <v>25</v>
      </c>
      <c r="L203" s="252"/>
    </row>
    <row r="204" spans="1:12" ht="12" customHeight="1">
      <c r="A204" s="328">
        <v>2568</v>
      </c>
      <c r="B204" s="251" t="s">
        <v>156</v>
      </c>
      <c r="C204" s="239">
        <v>130</v>
      </c>
      <c r="D204" s="233">
        <v>1000</v>
      </c>
      <c r="E204" s="319">
        <f t="shared" si="33"/>
        <v>0.13</v>
      </c>
      <c r="F204" s="321"/>
      <c r="G204" s="233"/>
      <c r="H204" s="321">
        <f t="shared" si="36"/>
        <v>0.13</v>
      </c>
      <c r="I204" s="235">
        <v>0.05</v>
      </c>
      <c r="J204" s="233" t="s">
        <v>19</v>
      </c>
      <c r="K204" s="319" t="s">
        <v>25</v>
      </c>
      <c r="L204" s="252"/>
    </row>
    <row r="205" spans="1:12" ht="12" customHeight="1">
      <c r="A205" s="232">
        <v>2569</v>
      </c>
      <c r="B205" s="251" t="s">
        <v>157</v>
      </c>
      <c r="C205" s="239">
        <v>48</v>
      </c>
      <c r="D205" s="233">
        <v>1000</v>
      </c>
      <c r="E205" s="319">
        <f>C205/D205</f>
        <v>4.8000000000000001E-2</v>
      </c>
      <c r="F205" s="321"/>
      <c r="G205" s="233"/>
      <c r="H205" s="321">
        <f>E205</f>
        <v>4.8000000000000001E-2</v>
      </c>
      <c r="I205" s="235">
        <v>1</v>
      </c>
      <c r="J205" s="233" t="s">
        <v>104</v>
      </c>
      <c r="K205" s="319" t="s">
        <v>104</v>
      </c>
      <c r="L205" s="252"/>
    </row>
    <row r="206" spans="1:12" s="203" customFormat="1" ht="12" customHeight="1">
      <c r="A206" s="232">
        <v>2570</v>
      </c>
      <c r="B206" s="251" t="s">
        <v>158</v>
      </c>
      <c r="C206" s="239">
        <v>100</v>
      </c>
      <c r="D206" s="233">
        <v>1000</v>
      </c>
      <c r="E206" s="319">
        <v>0.1</v>
      </c>
      <c r="F206" s="321">
        <v>10</v>
      </c>
      <c r="G206" s="233">
        <v>50</v>
      </c>
      <c r="H206" s="321">
        <v>0.2</v>
      </c>
      <c r="I206" s="235">
        <v>0.05</v>
      </c>
      <c r="J206" s="233" t="s">
        <v>19</v>
      </c>
      <c r="K206" s="319" t="s">
        <v>22</v>
      </c>
      <c r="L206" s="252"/>
    </row>
    <row r="207" spans="1:12" s="203" customFormat="1" ht="12" customHeight="1">
      <c r="A207" s="232">
        <v>2571</v>
      </c>
      <c r="B207" s="251" t="s">
        <v>300</v>
      </c>
      <c r="C207" s="239">
        <v>31.2</v>
      </c>
      <c r="D207" s="233">
        <v>1000</v>
      </c>
      <c r="E207" s="319">
        <f t="shared" si="33"/>
        <v>3.1199999999999999E-2</v>
      </c>
      <c r="F207" s="321"/>
      <c r="G207" s="233"/>
      <c r="H207" s="321">
        <f>E207</f>
        <v>3.1199999999999999E-2</v>
      </c>
      <c r="I207" s="235">
        <v>0.05</v>
      </c>
      <c r="J207" s="233" t="s">
        <v>19</v>
      </c>
      <c r="K207" s="319" t="s">
        <v>22</v>
      </c>
      <c r="L207" s="252"/>
    </row>
    <row r="208" spans="1:12" s="203" customFormat="1" ht="12" customHeight="1">
      <c r="A208" s="328">
        <v>2572</v>
      </c>
      <c r="B208" s="251" t="s">
        <v>160</v>
      </c>
      <c r="C208" s="239">
        <v>208</v>
      </c>
      <c r="D208" s="233">
        <v>5000</v>
      </c>
      <c r="E208" s="319">
        <f t="shared" si="33"/>
        <v>4.1599999999999998E-2</v>
      </c>
      <c r="F208" s="321"/>
      <c r="G208" s="233"/>
      <c r="H208" s="321">
        <f t="shared" si="36"/>
        <v>4.1599999999999998E-2</v>
      </c>
      <c r="I208" s="235">
        <v>0.05</v>
      </c>
      <c r="J208" s="233" t="s">
        <v>19</v>
      </c>
      <c r="K208" s="319" t="s">
        <v>22</v>
      </c>
      <c r="L208" s="252"/>
    </row>
    <row r="209" spans="1:12" s="203" customFormat="1" ht="12" customHeight="1">
      <c r="A209" s="328">
        <v>2573</v>
      </c>
      <c r="B209" s="251" t="s">
        <v>161</v>
      </c>
      <c r="C209" s="239">
        <v>95</v>
      </c>
      <c r="D209" s="233">
        <v>5000</v>
      </c>
      <c r="E209" s="319">
        <f t="shared" si="33"/>
        <v>1.9E-2</v>
      </c>
      <c r="F209" s="321"/>
      <c r="G209" s="233"/>
      <c r="H209" s="321">
        <f t="shared" si="36"/>
        <v>1.9E-2</v>
      </c>
      <c r="I209" s="235">
        <v>0.05</v>
      </c>
      <c r="J209" s="233" t="s">
        <v>19</v>
      </c>
      <c r="K209" s="319" t="s">
        <v>22</v>
      </c>
      <c r="L209" s="252"/>
    </row>
    <row r="210" spans="1:12" s="203" customFormat="1" ht="12" customHeight="1">
      <c r="A210" s="328">
        <v>2574</v>
      </c>
      <c r="B210" s="251" t="s">
        <v>162</v>
      </c>
      <c r="C210" s="239">
        <v>6500</v>
      </c>
      <c r="D210" s="233">
        <v>1000</v>
      </c>
      <c r="E210" s="319">
        <f t="shared" si="33"/>
        <v>6.5</v>
      </c>
      <c r="F210" s="321"/>
      <c r="G210" s="233"/>
      <c r="H210" s="321">
        <f t="shared" si="36"/>
        <v>6.5</v>
      </c>
      <c r="I210" s="235">
        <v>0.05</v>
      </c>
      <c r="J210" s="233" t="s">
        <v>19</v>
      </c>
      <c r="K210" s="319" t="s">
        <v>25</v>
      </c>
      <c r="L210" s="252"/>
    </row>
    <row r="211" spans="1:12" ht="12" customHeight="1">
      <c r="A211" s="232">
        <v>2575</v>
      </c>
      <c r="B211" s="251" t="s">
        <v>163</v>
      </c>
      <c r="C211" s="239">
        <v>911</v>
      </c>
      <c r="D211" s="233">
        <v>1000</v>
      </c>
      <c r="E211" s="319">
        <f t="shared" si="33"/>
        <v>0.91100000000000003</v>
      </c>
      <c r="F211" s="321">
        <v>88</v>
      </c>
      <c r="G211" s="233">
        <v>10</v>
      </c>
      <c r="H211" s="321">
        <f>F211/G211</f>
        <v>8.8000000000000007</v>
      </c>
      <c r="I211" s="235">
        <v>0.05</v>
      </c>
      <c r="J211" s="233" t="s">
        <v>19</v>
      </c>
      <c r="K211" s="319" t="s">
        <v>25</v>
      </c>
      <c r="L211" s="252"/>
    </row>
    <row r="212" spans="1:12" s="203" customFormat="1" ht="12" customHeight="1">
      <c r="A212" s="232">
        <v>2576</v>
      </c>
      <c r="B212" s="251" t="s">
        <v>164</v>
      </c>
      <c r="C212" s="239">
        <v>4400</v>
      </c>
      <c r="D212" s="233">
        <v>1000</v>
      </c>
      <c r="E212" s="319">
        <f>C212/D212</f>
        <v>4.4000000000000004</v>
      </c>
      <c r="F212" s="321">
        <v>100</v>
      </c>
      <c r="G212" s="233">
        <v>10</v>
      </c>
      <c r="H212" s="321">
        <f>F212/G212</f>
        <v>10</v>
      </c>
      <c r="I212" s="235">
        <v>0.05</v>
      </c>
      <c r="J212" s="233" t="s">
        <v>19</v>
      </c>
      <c r="K212" s="319" t="s">
        <v>25</v>
      </c>
      <c r="L212" s="252"/>
    </row>
    <row r="213" spans="1:12" s="203" customFormat="1" ht="12" customHeight="1">
      <c r="A213" s="232">
        <v>2577</v>
      </c>
      <c r="B213" s="251" t="s">
        <v>165</v>
      </c>
      <c r="C213" s="239">
        <v>500</v>
      </c>
      <c r="D213" s="233">
        <v>1000</v>
      </c>
      <c r="E213" s="319">
        <f t="shared" ref="E213" si="37">C213/D213</f>
        <v>0.5</v>
      </c>
      <c r="F213" s="321"/>
      <c r="G213" s="233"/>
      <c r="H213" s="321">
        <f t="shared" ref="H213" si="38">E213</f>
        <v>0.5</v>
      </c>
      <c r="I213" s="235">
        <v>0.05</v>
      </c>
      <c r="J213" s="233" t="s">
        <v>19</v>
      </c>
      <c r="K213" s="319" t="s">
        <v>22</v>
      </c>
      <c r="L213" s="252"/>
    </row>
    <row r="214" spans="1:12" ht="12" customHeight="1">
      <c r="A214" s="232">
        <v>2578</v>
      </c>
      <c r="B214" s="251" t="s">
        <v>166</v>
      </c>
      <c r="C214" s="239">
        <v>3940</v>
      </c>
      <c r="D214" s="233">
        <v>5000</v>
      </c>
      <c r="E214" s="319">
        <f t="shared" si="33"/>
        <v>0.78800000000000003</v>
      </c>
      <c r="F214" s="321"/>
      <c r="G214" s="233"/>
      <c r="H214" s="321">
        <f t="shared" si="36"/>
        <v>0.78800000000000003</v>
      </c>
      <c r="I214" s="235">
        <v>0.05</v>
      </c>
      <c r="J214" s="233" t="s">
        <v>19</v>
      </c>
      <c r="K214" s="319" t="s">
        <v>22</v>
      </c>
      <c r="L214" s="252" t="s">
        <v>490</v>
      </c>
    </row>
    <row r="215" spans="1:12" ht="12" customHeight="1">
      <c r="A215" s="232">
        <v>2579</v>
      </c>
      <c r="B215" s="251" t="s">
        <v>167</v>
      </c>
      <c r="C215" s="239">
        <v>1254</v>
      </c>
      <c r="D215" s="233">
        <v>1000</v>
      </c>
      <c r="E215" s="319">
        <f t="shared" si="33"/>
        <v>1.254</v>
      </c>
      <c r="F215" s="321"/>
      <c r="G215" s="233"/>
      <c r="H215" s="321">
        <f t="shared" si="36"/>
        <v>1.254</v>
      </c>
      <c r="I215" s="235">
        <v>0.05</v>
      </c>
      <c r="J215" s="233" t="s">
        <v>19</v>
      </c>
      <c r="K215" s="319" t="s">
        <v>22</v>
      </c>
      <c r="L215" s="252" t="s">
        <v>490</v>
      </c>
    </row>
    <row r="216" spans="1:12" s="203" customFormat="1" ht="12" customHeight="1">
      <c r="A216" s="232">
        <v>2580</v>
      </c>
      <c r="B216" s="251" t="s">
        <v>168</v>
      </c>
      <c r="C216" s="239">
        <v>943</v>
      </c>
      <c r="D216" s="233">
        <v>1000</v>
      </c>
      <c r="E216" s="319">
        <f t="shared" si="33"/>
        <v>0.94299999999999995</v>
      </c>
      <c r="F216" s="321">
        <v>320</v>
      </c>
      <c r="G216" s="233">
        <v>50</v>
      </c>
      <c r="H216" s="321">
        <f>F216/G216</f>
        <v>6.4</v>
      </c>
      <c r="I216" s="235">
        <v>0.5</v>
      </c>
      <c r="J216" s="233" t="s">
        <v>32</v>
      </c>
      <c r="K216" s="319" t="s">
        <v>22</v>
      </c>
      <c r="L216" s="252"/>
    </row>
    <row r="217" spans="1:12" s="203" customFormat="1" ht="12" customHeight="1">
      <c r="A217" s="232">
        <v>2581</v>
      </c>
      <c r="B217" s="251" t="s">
        <v>169</v>
      </c>
      <c r="C217" s="239">
        <v>32000</v>
      </c>
      <c r="D217" s="233">
        <v>1000</v>
      </c>
      <c r="E217" s="319">
        <f t="shared" si="33"/>
        <v>32</v>
      </c>
      <c r="F217" s="237"/>
      <c r="G217" s="233"/>
      <c r="H217" s="234">
        <f t="shared" ref="H217" si="39">E217</f>
        <v>32</v>
      </c>
      <c r="I217" s="235">
        <v>0.05</v>
      </c>
      <c r="J217" s="233" t="s">
        <v>19</v>
      </c>
      <c r="K217" s="319" t="s">
        <v>25</v>
      </c>
      <c r="L217" s="252"/>
    </row>
    <row r="218" spans="1:12" s="203" customFormat="1" ht="12" customHeight="1">
      <c r="A218" s="232">
        <v>2582</v>
      </c>
      <c r="B218" s="251" t="s">
        <v>170</v>
      </c>
      <c r="C218" s="239">
        <v>500</v>
      </c>
      <c r="D218" s="233">
        <v>1000</v>
      </c>
      <c r="E218" s="319">
        <f t="shared" si="33"/>
        <v>0.5</v>
      </c>
      <c r="F218" s="321"/>
      <c r="G218" s="233"/>
      <c r="H218" s="321">
        <f>E218</f>
        <v>0.5</v>
      </c>
      <c r="I218" s="235">
        <v>0.05</v>
      </c>
      <c r="J218" s="233" t="s">
        <v>19</v>
      </c>
      <c r="K218" s="319" t="s">
        <v>22</v>
      </c>
      <c r="L218" s="252"/>
    </row>
    <row r="219" spans="1:12" s="203" customFormat="1" ht="12" customHeight="1">
      <c r="A219" s="232">
        <v>2583</v>
      </c>
      <c r="B219" s="251" t="s">
        <v>171</v>
      </c>
      <c r="C219" s="337">
        <v>762.5</v>
      </c>
      <c r="D219" s="233">
        <v>1000</v>
      </c>
      <c r="E219" s="338">
        <f t="shared" si="33"/>
        <v>0.76249999999999996</v>
      </c>
      <c r="F219" s="321"/>
      <c r="G219" s="233"/>
      <c r="H219" s="339">
        <f>E219</f>
        <v>0.76249999999999996</v>
      </c>
      <c r="I219" s="235">
        <v>0.05</v>
      </c>
      <c r="J219" s="233" t="s">
        <v>19</v>
      </c>
      <c r="K219" s="319" t="s">
        <v>22</v>
      </c>
      <c r="L219" s="252"/>
    </row>
    <row r="220" spans="1:12" s="203" customFormat="1" ht="12" customHeight="1">
      <c r="A220" s="232">
        <v>2584</v>
      </c>
      <c r="B220" s="251" t="s">
        <v>172</v>
      </c>
      <c r="C220" s="239">
        <v>109</v>
      </c>
      <c r="D220" s="233">
        <v>1000</v>
      </c>
      <c r="E220" s="319">
        <f t="shared" si="33"/>
        <v>0.109</v>
      </c>
      <c r="F220" s="321">
        <v>172.5</v>
      </c>
      <c r="G220" s="233">
        <v>50</v>
      </c>
      <c r="H220" s="321">
        <f>F220/G220</f>
        <v>3.45</v>
      </c>
      <c r="I220" s="235">
        <v>0.05</v>
      </c>
      <c r="J220" s="233" t="s">
        <v>19</v>
      </c>
      <c r="K220" s="319" t="s">
        <v>22</v>
      </c>
      <c r="L220" s="252"/>
    </row>
    <row r="221" spans="1:12" s="203" customFormat="1" ht="12" customHeight="1">
      <c r="A221" s="232">
        <v>2585</v>
      </c>
      <c r="B221" s="251" t="s">
        <v>173</v>
      </c>
      <c r="C221" s="239">
        <v>969</v>
      </c>
      <c r="D221" s="233">
        <v>1000</v>
      </c>
      <c r="E221" s="319">
        <f t="shared" si="33"/>
        <v>0.96899999999999997</v>
      </c>
      <c r="F221" s="321">
        <v>0.5</v>
      </c>
      <c r="G221" s="233">
        <v>50</v>
      </c>
      <c r="H221" s="321">
        <f>F221/G221</f>
        <v>0.01</v>
      </c>
      <c r="I221" s="235">
        <v>0.05</v>
      </c>
      <c r="J221" s="233" t="s">
        <v>19</v>
      </c>
      <c r="K221" s="319" t="s">
        <v>22</v>
      </c>
      <c r="L221" s="202"/>
    </row>
    <row r="222" spans="1:12" ht="12" customHeight="1">
      <c r="A222" s="232">
        <v>2586</v>
      </c>
      <c r="B222" s="251" t="s">
        <v>174</v>
      </c>
      <c r="C222" s="239">
        <v>841</v>
      </c>
      <c r="D222" s="233">
        <v>1000</v>
      </c>
      <c r="E222" s="319">
        <f t="shared" si="33"/>
        <v>0.84099999999999997</v>
      </c>
      <c r="F222" s="321"/>
      <c r="G222" s="233"/>
      <c r="H222" s="321">
        <f t="shared" si="36"/>
        <v>0.84099999999999997</v>
      </c>
      <c r="I222" s="235">
        <v>0.05</v>
      </c>
      <c r="J222" s="233" t="s">
        <v>19</v>
      </c>
      <c r="K222" s="319" t="s">
        <v>22</v>
      </c>
    </row>
    <row r="223" spans="1:12" ht="12" customHeight="1">
      <c r="A223" s="328">
        <v>2587</v>
      </c>
      <c r="B223" s="251" t="s">
        <v>175</v>
      </c>
      <c r="C223" s="239">
        <v>1000</v>
      </c>
      <c r="D223" s="233">
        <v>5000</v>
      </c>
      <c r="E223" s="319">
        <f t="shared" si="33"/>
        <v>0.2</v>
      </c>
      <c r="F223" s="321"/>
      <c r="G223" s="233"/>
      <c r="H223" s="321">
        <f t="shared" si="36"/>
        <v>0.2</v>
      </c>
      <c r="I223" s="235">
        <v>0.5</v>
      </c>
      <c r="J223" s="233" t="s">
        <v>32</v>
      </c>
      <c r="K223" s="319" t="s">
        <v>22</v>
      </c>
    </row>
    <row r="224" spans="1:12" ht="12" customHeight="1">
      <c r="A224" s="328">
        <v>2588</v>
      </c>
      <c r="B224" s="251" t="s">
        <v>176</v>
      </c>
      <c r="C224" s="239">
        <v>4400</v>
      </c>
      <c r="D224" s="233">
        <v>1000</v>
      </c>
      <c r="E224" s="319">
        <f t="shared" si="33"/>
        <v>4.4000000000000004</v>
      </c>
      <c r="F224" s="321"/>
      <c r="G224" s="233"/>
      <c r="H224" s="321">
        <f t="shared" si="36"/>
        <v>4.4000000000000004</v>
      </c>
      <c r="I224" s="235">
        <v>0.5</v>
      </c>
      <c r="J224" s="233" t="s">
        <v>32</v>
      </c>
      <c r="K224" s="319" t="s">
        <v>22</v>
      </c>
    </row>
    <row r="225" spans="1:12" ht="12" customHeight="1">
      <c r="A225" s="328">
        <v>2589</v>
      </c>
      <c r="B225" s="251" t="s">
        <v>177</v>
      </c>
      <c r="C225" s="239">
        <v>1.8</v>
      </c>
      <c r="D225" s="233">
        <v>1000</v>
      </c>
      <c r="E225" s="319">
        <f t="shared" si="33"/>
        <v>1.8E-3</v>
      </c>
      <c r="F225" s="321"/>
      <c r="G225" s="233"/>
      <c r="H225" s="321">
        <f t="shared" si="36"/>
        <v>1.8E-3</v>
      </c>
      <c r="I225" s="235">
        <v>0.05</v>
      </c>
      <c r="J225" s="233" t="s">
        <v>19</v>
      </c>
      <c r="K225" s="319" t="s">
        <v>22</v>
      </c>
    </row>
    <row r="226" spans="1:12" ht="12" customHeight="1">
      <c r="A226" s="328">
        <v>2590</v>
      </c>
      <c r="B226" s="251" t="s">
        <v>178</v>
      </c>
      <c r="C226" s="239">
        <v>100</v>
      </c>
      <c r="D226" s="233">
        <v>5000</v>
      </c>
      <c r="E226" s="319">
        <f t="shared" si="33"/>
        <v>0.02</v>
      </c>
      <c r="F226" s="321"/>
      <c r="G226" s="233"/>
      <c r="H226" s="321">
        <f t="shared" si="36"/>
        <v>0.02</v>
      </c>
      <c r="I226" s="235">
        <v>0.5</v>
      </c>
      <c r="J226" s="233" t="s">
        <v>32</v>
      </c>
      <c r="K226" s="319" t="s">
        <v>22</v>
      </c>
    </row>
    <row r="227" spans="1:12" s="204" customFormat="1" ht="12" customHeight="1">
      <c r="A227" s="232">
        <v>2591</v>
      </c>
      <c r="B227" s="251" t="s">
        <v>179</v>
      </c>
      <c r="C227" s="239">
        <v>10000</v>
      </c>
      <c r="D227" s="233">
        <v>10000</v>
      </c>
      <c r="E227" s="319">
        <f t="shared" si="33"/>
        <v>1</v>
      </c>
      <c r="F227" s="321"/>
      <c r="G227" s="233"/>
      <c r="H227" s="321">
        <f t="shared" si="36"/>
        <v>1</v>
      </c>
      <c r="I227" s="235">
        <v>0.05</v>
      </c>
      <c r="J227" s="233" t="s">
        <v>19</v>
      </c>
      <c r="K227" s="319" t="s">
        <v>22</v>
      </c>
      <c r="L227" s="252"/>
    </row>
    <row r="228" spans="1:12" s="204" customFormat="1" ht="12" customHeight="1">
      <c r="A228" s="232">
        <v>2592</v>
      </c>
      <c r="B228" s="251" t="s">
        <v>180</v>
      </c>
      <c r="C228" s="239">
        <v>100</v>
      </c>
      <c r="D228" s="233">
        <v>1000</v>
      </c>
      <c r="E228" s="319">
        <f>C228/D228</f>
        <v>0.1</v>
      </c>
      <c r="F228" s="321">
        <v>100</v>
      </c>
      <c r="G228" s="233">
        <v>50</v>
      </c>
      <c r="H228" s="321">
        <f>F228/G228</f>
        <v>2</v>
      </c>
      <c r="I228" s="235">
        <v>0.05</v>
      </c>
      <c r="J228" s="233" t="s">
        <v>19</v>
      </c>
      <c r="K228" s="319" t="s">
        <v>25</v>
      </c>
      <c r="L228" s="202"/>
    </row>
    <row r="229" spans="1:12" s="204" customFormat="1" ht="12" customHeight="1">
      <c r="A229" s="232">
        <v>2593</v>
      </c>
      <c r="B229" s="251" t="s">
        <v>181</v>
      </c>
      <c r="C229" s="239">
        <v>209</v>
      </c>
      <c r="D229" s="233">
        <v>5000</v>
      </c>
      <c r="E229" s="319">
        <f t="shared" si="33"/>
        <v>4.1799999999999997E-2</v>
      </c>
      <c r="F229" s="321"/>
      <c r="G229" s="233"/>
      <c r="H229" s="321">
        <f t="shared" si="36"/>
        <v>4.1799999999999997E-2</v>
      </c>
      <c r="I229" s="235">
        <v>1</v>
      </c>
      <c r="J229" s="233" t="s">
        <v>88</v>
      </c>
      <c r="K229" s="319" t="s">
        <v>22</v>
      </c>
      <c r="L229" s="202"/>
    </row>
    <row r="230" spans="1:12" s="204" customFormat="1" ht="12" customHeight="1">
      <c r="A230" s="232">
        <v>2594</v>
      </c>
      <c r="B230" s="251" t="s">
        <v>299</v>
      </c>
      <c r="C230" s="239">
        <v>188</v>
      </c>
      <c r="D230" s="233">
        <v>5000</v>
      </c>
      <c r="E230" s="319">
        <f t="shared" si="33"/>
        <v>3.7600000000000001E-2</v>
      </c>
      <c r="F230" s="321"/>
      <c r="G230" s="233"/>
      <c r="H230" s="321">
        <f t="shared" si="36"/>
        <v>3.7600000000000001E-2</v>
      </c>
      <c r="I230" s="235">
        <v>1</v>
      </c>
      <c r="J230" s="233" t="s">
        <v>88</v>
      </c>
      <c r="K230" s="319" t="s">
        <v>22</v>
      </c>
      <c r="L230" s="202"/>
    </row>
    <row r="231" spans="1:12" s="204" customFormat="1" ht="12" customHeight="1">
      <c r="A231" s="232">
        <v>2595</v>
      </c>
      <c r="B231" s="251" t="s">
        <v>183</v>
      </c>
      <c r="C231" s="239">
        <v>600</v>
      </c>
      <c r="D231" s="233">
        <v>1000</v>
      </c>
      <c r="E231" s="319">
        <f>C231/D231</f>
        <v>0.6</v>
      </c>
      <c r="F231" s="321">
        <v>12.5</v>
      </c>
      <c r="G231" s="233">
        <v>50</v>
      </c>
      <c r="H231" s="321">
        <f>F231/G231</f>
        <v>0.25</v>
      </c>
      <c r="I231" s="235">
        <v>0.05</v>
      </c>
      <c r="J231" s="233" t="s">
        <v>19</v>
      </c>
      <c r="K231" s="319" t="s">
        <v>22</v>
      </c>
      <c r="L231" s="202"/>
    </row>
    <row r="232" spans="1:12" s="204" customFormat="1" ht="12" customHeight="1">
      <c r="A232" s="232">
        <v>2596</v>
      </c>
      <c r="B232" s="251" t="s">
        <v>184</v>
      </c>
      <c r="C232" s="239">
        <v>490</v>
      </c>
      <c r="D232" s="233">
        <v>1000</v>
      </c>
      <c r="E232" s="319">
        <f t="shared" si="33"/>
        <v>0.49</v>
      </c>
      <c r="F232" s="321"/>
      <c r="G232" s="233"/>
      <c r="H232" s="321">
        <f t="shared" si="36"/>
        <v>0.49</v>
      </c>
      <c r="I232" s="235">
        <v>0.05</v>
      </c>
      <c r="J232" s="233" t="s">
        <v>19</v>
      </c>
      <c r="K232" s="319" t="s">
        <v>22</v>
      </c>
      <c r="L232" s="202"/>
    </row>
    <row r="233" spans="1:12" s="204" customFormat="1" ht="12" customHeight="1">
      <c r="A233" s="232">
        <v>2597</v>
      </c>
      <c r="B233" s="251" t="s">
        <v>298</v>
      </c>
      <c r="C233" s="239">
        <v>18</v>
      </c>
      <c r="D233" s="233">
        <v>1000</v>
      </c>
      <c r="E233" s="319">
        <f t="shared" si="33"/>
        <v>1.7999999999999999E-2</v>
      </c>
      <c r="F233" s="321">
        <v>3.3</v>
      </c>
      <c r="G233" s="233">
        <v>100</v>
      </c>
      <c r="H233" s="321">
        <f>F233/G233</f>
        <v>3.3000000000000002E-2</v>
      </c>
      <c r="I233" s="235">
        <v>0.05</v>
      </c>
      <c r="J233" s="233" t="s">
        <v>19</v>
      </c>
      <c r="K233" s="319" t="s">
        <v>22</v>
      </c>
      <c r="L233" s="202"/>
    </row>
    <row r="234" spans="1:12">
      <c r="A234" s="232">
        <v>2598</v>
      </c>
      <c r="B234" s="251" t="s">
        <v>186</v>
      </c>
      <c r="C234" s="239">
        <v>75</v>
      </c>
      <c r="D234" s="233">
        <v>1000</v>
      </c>
      <c r="E234" s="319">
        <f>C234/D234</f>
        <v>7.4999999999999997E-2</v>
      </c>
      <c r="F234" s="321">
        <v>5.6</v>
      </c>
      <c r="G234" s="233">
        <v>50</v>
      </c>
      <c r="H234" s="321">
        <f>F234/G234</f>
        <v>0.11199999999999999</v>
      </c>
      <c r="I234" s="235">
        <v>1</v>
      </c>
      <c r="J234" s="233" t="s">
        <v>88</v>
      </c>
      <c r="K234" s="319" t="s">
        <v>22</v>
      </c>
    </row>
    <row r="235" spans="1:12">
      <c r="A235" s="328">
        <v>2599</v>
      </c>
      <c r="B235" s="251" t="s">
        <v>187</v>
      </c>
      <c r="C235" s="235">
        <v>100</v>
      </c>
      <c r="D235" s="233">
        <v>1000</v>
      </c>
      <c r="E235" s="236">
        <f t="shared" si="33"/>
        <v>0.1</v>
      </c>
      <c r="F235" s="237">
        <v>120</v>
      </c>
      <c r="G235" s="233">
        <v>100</v>
      </c>
      <c r="H235" s="234">
        <f>F235/G235</f>
        <v>1.2</v>
      </c>
      <c r="I235" s="235">
        <v>0.5</v>
      </c>
      <c r="J235" s="233" t="s">
        <v>32</v>
      </c>
      <c r="K235" s="319" t="s">
        <v>22</v>
      </c>
    </row>
    <row r="236" spans="1:12">
      <c r="A236" s="328">
        <v>2600</v>
      </c>
      <c r="B236" s="251" t="s">
        <v>188</v>
      </c>
      <c r="C236" s="235">
        <v>120</v>
      </c>
      <c r="D236" s="233">
        <v>1000</v>
      </c>
      <c r="E236" s="236">
        <f t="shared" si="33"/>
        <v>0.12</v>
      </c>
      <c r="F236" s="237">
        <v>120</v>
      </c>
      <c r="G236" s="233">
        <v>100</v>
      </c>
      <c r="H236" s="234">
        <f>F236/G236</f>
        <v>1.2</v>
      </c>
      <c r="I236" s="235">
        <v>1</v>
      </c>
      <c r="J236" s="233" t="s">
        <v>88</v>
      </c>
      <c r="K236" s="319" t="s">
        <v>22</v>
      </c>
    </row>
    <row r="237" spans="1:12">
      <c r="A237" s="328">
        <v>2601</v>
      </c>
      <c r="B237" s="251" t="s">
        <v>189</v>
      </c>
      <c r="C237" s="235">
        <v>120</v>
      </c>
      <c r="D237" s="233">
        <v>1000</v>
      </c>
      <c r="E237" s="236">
        <f t="shared" si="33"/>
        <v>0.12</v>
      </c>
      <c r="F237" s="237">
        <v>120</v>
      </c>
      <c r="G237" s="233">
        <v>100</v>
      </c>
      <c r="H237" s="234">
        <f>F237/G237</f>
        <v>1.2</v>
      </c>
      <c r="I237" s="235">
        <v>0.5</v>
      </c>
      <c r="J237" s="233" t="s">
        <v>32</v>
      </c>
      <c r="K237" s="319" t="s">
        <v>22</v>
      </c>
    </row>
    <row r="238" spans="1:12">
      <c r="A238" s="328">
        <v>2602</v>
      </c>
      <c r="B238" s="251" t="s">
        <v>190</v>
      </c>
      <c r="C238" s="235">
        <v>38</v>
      </c>
      <c r="D238" s="233">
        <v>1000</v>
      </c>
      <c r="E238" s="236">
        <f t="shared" si="33"/>
        <v>3.7999999999999999E-2</v>
      </c>
      <c r="F238" s="237"/>
      <c r="G238" s="233"/>
      <c r="H238" s="234">
        <f t="shared" ref="H238:H242" si="40">E238</f>
        <v>3.7999999999999999E-2</v>
      </c>
      <c r="I238" s="235">
        <v>1</v>
      </c>
      <c r="J238" s="233" t="s">
        <v>88</v>
      </c>
      <c r="K238" s="319" t="s">
        <v>22</v>
      </c>
    </row>
    <row r="239" spans="1:12">
      <c r="A239" s="232">
        <v>2603</v>
      </c>
      <c r="B239" s="251" t="s">
        <v>297</v>
      </c>
      <c r="C239" s="235">
        <v>100</v>
      </c>
      <c r="D239" s="233">
        <v>5000</v>
      </c>
      <c r="E239" s="236">
        <f t="shared" si="33"/>
        <v>0.02</v>
      </c>
      <c r="F239" s="237"/>
      <c r="G239" s="233"/>
      <c r="H239" s="234">
        <f t="shared" si="40"/>
        <v>0.02</v>
      </c>
      <c r="I239" s="235">
        <v>1</v>
      </c>
      <c r="J239" s="233" t="s">
        <v>88</v>
      </c>
      <c r="K239" s="319" t="s">
        <v>20</v>
      </c>
    </row>
    <row r="240" spans="1:12">
      <c r="A240" s="232">
        <v>2604</v>
      </c>
      <c r="B240" s="251" t="s">
        <v>191</v>
      </c>
      <c r="C240" s="235">
        <v>13</v>
      </c>
      <c r="D240" s="233">
        <v>5000</v>
      </c>
      <c r="E240" s="236">
        <f>C240/D240</f>
        <v>2.5999999999999999E-3</v>
      </c>
      <c r="F240" s="237"/>
      <c r="G240" s="233"/>
      <c r="H240" s="234">
        <f t="shared" si="40"/>
        <v>2.5999999999999999E-3</v>
      </c>
      <c r="I240" s="235">
        <v>1</v>
      </c>
      <c r="J240" s="233" t="s">
        <v>22</v>
      </c>
      <c r="K240" s="319" t="s">
        <v>22</v>
      </c>
    </row>
    <row r="241" spans="1:11">
      <c r="A241" s="232">
        <v>2605</v>
      </c>
      <c r="B241" s="251" t="s">
        <v>192</v>
      </c>
      <c r="C241" s="239">
        <v>40.700000000000003</v>
      </c>
      <c r="D241" s="233">
        <v>1000</v>
      </c>
      <c r="E241" s="319">
        <f>C241/D241</f>
        <v>4.07E-2</v>
      </c>
      <c r="F241" s="321"/>
      <c r="G241" s="233"/>
      <c r="H241" s="321">
        <f>E241</f>
        <v>4.07E-2</v>
      </c>
      <c r="I241" s="235">
        <v>0.05</v>
      </c>
      <c r="J241" s="233" t="s">
        <v>19</v>
      </c>
      <c r="K241" s="319" t="s">
        <v>22</v>
      </c>
    </row>
    <row r="242" spans="1:11">
      <c r="A242" s="232">
        <v>2606</v>
      </c>
      <c r="B242" s="251" t="s">
        <v>193</v>
      </c>
      <c r="C242" s="235">
        <v>528</v>
      </c>
      <c r="D242" s="233">
        <v>1000</v>
      </c>
      <c r="E242" s="236">
        <f t="shared" ref="E242:E256" si="41">C242/D242</f>
        <v>0.52800000000000002</v>
      </c>
      <c r="F242" s="321"/>
      <c r="G242" s="233"/>
      <c r="H242" s="321">
        <f t="shared" si="40"/>
        <v>0.52800000000000002</v>
      </c>
      <c r="I242" s="235">
        <v>0.05</v>
      </c>
      <c r="J242" s="233" t="s">
        <v>19</v>
      </c>
      <c r="K242" s="319" t="s">
        <v>20</v>
      </c>
    </row>
    <row r="243" spans="1:11">
      <c r="A243" s="232">
        <v>2607</v>
      </c>
      <c r="B243" s="251" t="s">
        <v>296</v>
      </c>
      <c r="C243" s="235">
        <v>39</v>
      </c>
      <c r="D243" s="233">
        <v>1000</v>
      </c>
      <c r="E243" s="236">
        <f t="shared" si="41"/>
        <v>3.9E-2</v>
      </c>
      <c r="F243" s="321">
        <v>4.3</v>
      </c>
      <c r="G243" s="233">
        <v>100</v>
      </c>
      <c r="H243" s="321">
        <f>+F243/G243</f>
        <v>4.2999999999999997E-2</v>
      </c>
      <c r="I243" s="235">
        <v>0.5</v>
      </c>
      <c r="J243" s="233" t="s">
        <v>32</v>
      </c>
      <c r="K243" s="319" t="s">
        <v>22</v>
      </c>
    </row>
    <row r="244" spans="1:11">
      <c r="A244" s="232">
        <v>2608</v>
      </c>
      <c r="B244" s="251" t="s">
        <v>295</v>
      </c>
      <c r="C244" s="235">
        <v>100</v>
      </c>
      <c r="D244" s="233">
        <v>1000</v>
      </c>
      <c r="E244" s="236">
        <f t="shared" si="41"/>
        <v>0.1</v>
      </c>
      <c r="F244" s="237">
        <v>100</v>
      </c>
      <c r="G244" s="233">
        <v>10</v>
      </c>
      <c r="H244" s="234">
        <f>+F244/G244</f>
        <v>10</v>
      </c>
      <c r="I244" s="235">
        <v>0.05</v>
      </c>
      <c r="J244" s="233" t="s">
        <v>19</v>
      </c>
      <c r="K244" s="319" t="s">
        <v>25</v>
      </c>
    </row>
    <row r="245" spans="1:11">
      <c r="A245" s="232">
        <v>2609</v>
      </c>
      <c r="B245" s="340" t="s">
        <v>294</v>
      </c>
      <c r="C245" s="235">
        <v>100</v>
      </c>
      <c r="D245" s="233">
        <v>1000</v>
      </c>
      <c r="E245" s="236">
        <f t="shared" si="41"/>
        <v>0.1</v>
      </c>
      <c r="F245" s="237">
        <v>100</v>
      </c>
      <c r="G245" s="233">
        <v>50</v>
      </c>
      <c r="H245" s="234">
        <f t="shared" ref="H245" si="42">F245/G245</f>
        <v>2</v>
      </c>
      <c r="I245" s="235">
        <v>1</v>
      </c>
      <c r="J245" s="233" t="s">
        <v>88</v>
      </c>
      <c r="K245" s="319" t="s">
        <v>22</v>
      </c>
    </row>
    <row r="246" spans="1:11">
      <c r="A246" s="328">
        <v>2610</v>
      </c>
      <c r="B246" s="341" t="s">
        <v>293</v>
      </c>
      <c r="C246" s="235">
        <v>100</v>
      </c>
      <c r="D246" s="233">
        <v>1000</v>
      </c>
      <c r="E246" s="236">
        <f t="shared" si="41"/>
        <v>0.1</v>
      </c>
      <c r="F246" s="237"/>
      <c r="G246" s="233"/>
      <c r="H246" s="234">
        <v>0.1</v>
      </c>
      <c r="I246" s="235">
        <v>0.05</v>
      </c>
      <c r="J246" s="233" t="s">
        <v>19</v>
      </c>
      <c r="K246" s="319" t="s">
        <v>22</v>
      </c>
    </row>
    <row r="247" spans="1:11">
      <c r="A247" s="328">
        <v>2611</v>
      </c>
      <c r="B247" s="232" t="s">
        <v>292</v>
      </c>
      <c r="C247" s="235">
        <v>100</v>
      </c>
      <c r="D247" s="233">
        <v>1000</v>
      </c>
      <c r="E247" s="236">
        <f t="shared" si="41"/>
        <v>0.1</v>
      </c>
      <c r="F247" s="237"/>
      <c r="G247" s="233"/>
      <c r="H247" s="234">
        <v>0.1</v>
      </c>
      <c r="I247" s="235">
        <v>1</v>
      </c>
      <c r="J247" s="233" t="s">
        <v>88</v>
      </c>
      <c r="K247" s="319" t="s">
        <v>22</v>
      </c>
    </row>
    <row r="248" spans="1:11">
      <c r="A248" s="328">
        <v>2612</v>
      </c>
      <c r="B248" s="342" t="s">
        <v>291</v>
      </c>
      <c r="C248" s="235">
        <v>100</v>
      </c>
      <c r="D248" s="233">
        <v>1000</v>
      </c>
      <c r="E248" s="236">
        <f t="shared" si="41"/>
        <v>0.1</v>
      </c>
      <c r="F248" s="237"/>
      <c r="G248" s="233"/>
      <c r="H248" s="234">
        <v>0.1</v>
      </c>
      <c r="I248" s="235">
        <v>1</v>
      </c>
      <c r="J248" s="233" t="s">
        <v>88</v>
      </c>
      <c r="K248" s="319" t="s">
        <v>22</v>
      </c>
    </row>
    <row r="249" spans="1:11">
      <c r="A249" s="328">
        <v>2613</v>
      </c>
      <c r="B249" s="342" t="s">
        <v>290</v>
      </c>
      <c r="C249" s="235">
        <v>100</v>
      </c>
      <c r="D249" s="233">
        <v>1000</v>
      </c>
      <c r="E249" s="236">
        <f t="shared" si="41"/>
        <v>0.1</v>
      </c>
      <c r="F249" s="237"/>
      <c r="G249" s="233"/>
      <c r="H249" s="234">
        <v>0.1</v>
      </c>
      <c r="I249" s="235">
        <v>1</v>
      </c>
      <c r="J249" s="233" t="s">
        <v>88</v>
      </c>
      <c r="K249" s="319" t="s">
        <v>22</v>
      </c>
    </row>
    <row r="250" spans="1:11">
      <c r="A250" s="328">
        <v>2614</v>
      </c>
      <c r="B250" s="341" t="s">
        <v>289</v>
      </c>
      <c r="C250" s="235">
        <v>100</v>
      </c>
      <c r="D250" s="233">
        <v>1000</v>
      </c>
      <c r="E250" s="236">
        <f t="shared" si="41"/>
        <v>0.1</v>
      </c>
      <c r="F250" s="237"/>
      <c r="G250" s="233"/>
      <c r="H250" s="234">
        <v>0.1</v>
      </c>
      <c r="I250" s="235">
        <v>1</v>
      </c>
      <c r="J250" s="233" t="s">
        <v>88</v>
      </c>
      <c r="K250" s="319" t="s">
        <v>22</v>
      </c>
    </row>
    <row r="251" spans="1:11">
      <c r="A251" s="343">
        <v>2615</v>
      </c>
      <c r="B251" s="232" t="s">
        <v>323</v>
      </c>
      <c r="C251" s="235">
        <v>0.59</v>
      </c>
      <c r="D251" s="233">
        <v>5000</v>
      </c>
      <c r="E251" s="236">
        <f t="shared" si="41"/>
        <v>1.18E-4</v>
      </c>
      <c r="F251" s="237"/>
      <c r="G251" s="233"/>
      <c r="H251" s="234">
        <f t="shared" ref="H251:H255" si="43">E251</f>
        <v>1.18E-4</v>
      </c>
      <c r="I251" s="239">
        <v>0.05</v>
      </c>
      <c r="J251" s="233" t="s">
        <v>19</v>
      </c>
      <c r="K251" s="319" t="s">
        <v>22</v>
      </c>
    </row>
    <row r="252" spans="1:11">
      <c r="A252" s="343">
        <v>2616</v>
      </c>
      <c r="B252" s="232" t="s">
        <v>491</v>
      </c>
      <c r="C252" s="239">
        <v>7.4</v>
      </c>
      <c r="D252" s="233">
        <v>1000</v>
      </c>
      <c r="E252" s="319">
        <f t="shared" si="41"/>
        <v>7.4000000000000003E-3</v>
      </c>
      <c r="F252" s="321"/>
      <c r="G252" s="233"/>
      <c r="H252" s="319">
        <f t="shared" si="43"/>
        <v>7.4000000000000003E-3</v>
      </c>
      <c r="I252" s="239">
        <v>0.05</v>
      </c>
      <c r="J252" s="233" t="s">
        <v>19</v>
      </c>
      <c r="K252" s="319" t="s">
        <v>22</v>
      </c>
    </row>
    <row r="253" spans="1:11">
      <c r="A253" s="343">
        <v>2617</v>
      </c>
      <c r="B253" s="232" t="s">
        <v>492</v>
      </c>
      <c r="C253" s="239">
        <v>100</v>
      </c>
      <c r="D253" s="233">
        <v>5000</v>
      </c>
      <c r="E253" s="319">
        <f t="shared" si="41"/>
        <v>0.02</v>
      </c>
      <c r="F253" s="321"/>
      <c r="G253" s="233"/>
      <c r="H253" s="319">
        <f t="shared" si="43"/>
        <v>0.02</v>
      </c>
      <c r="I253" s="239">
        <v>0.05</v>
      </c>
      <c r="J253" s="233" t="s">
        <v>19</v>
      </c>
      <c r="K253" s="319" t="s">
        <v>22</v>
      </c>
    </row>
    <row r="254" spans="1:11">
      <c r="A254" s="343">
        <v>2618</v>
      </c>
      <c r="B254" s="232" t="s">
        <v>493</v>
      </c>
      <c r="C254" s="239">
        <v>100</v>
      </c>
      <c r="D254" s="233">
        <v>1000</v>
      </c>
      <c r="E254" s="319">
        <f t="shared" si="41"/>
        <v>0.1</v>
      </c>
      <c r="F254" s="321"/>
      <c r="G254" s="233"/>
      <c r="H254" s="319">
        <f t="shared" si="43"/>
        <v>0.1</v>
      </c>
      <c r="I254" s="239">
        <v>0.05</v>
      </c>
      <c r="J254" s="233" t="s">
        <v>19</v>
      </c>
      <c r="K254" s="319" t="s">
        <v>22</v>
      </c>
    </row>
    <row r="255" spans="1:11">
      <c r="A255" s="250">
        <v>2619</v>
      </c>
      <c r="B255" s="232" t="s">
        <v>494</v>
      </c>
      <c r="C255" s="239">
        <v>2.2000000000000002</v>
      </c>
      <c r="D255" s="233">
        <v>1000</v>
      </c>
      <c r="E255" s="319">
        <f t="shared" si="41"/>
        <v>2.2000000000000001E-3</v>
      </c>
      <c r="F255" s="321"/>
      <c r="G255" s="233"/>
      <c r="H255" s="319">
        <f t="shared" si="43"/>
        <v>2.2000000000000001E-3</v>
      </c>
      <c r="I255" s="239">
        <v>0.05</v>
      </c>
      <c r="J255" s="233" t="s">
        <v>19</v>
      </c>
      <c r="K255" s="319" t="s">
        <v>25</v>
      </c>
    </row>
    <row r="256" spans="1:11">
      <c r="A256" s="344">
        <v>2620</v>
      </c>
      <c r="B256" s="345" t="s">
        <v>495</v>
      </c>
      <c r="C256" s="239">
        <v>100</v>
      </c>
      <c r="D256" s="233">
        <v>1000</v>
      </c>
      <c r="E256" s="319">
        <f t="shared" si="41"/>
        <v>0.1</v>
      </c>
      <c r="F256" s="321">
        <v>100</v>
      </c>
      <c r="G256" s="233">
        <v>50</v>
      </c>
      <c r="H256" s="319">
        <f>+F256/G256</f>
        <v>2</v>
      </c>
      <c r="I256" s="239">
        <v>0.05</v>
      </c>
      <c r="J256" s="233" t="s">
        <v>19</v>
      </c>
      <c r="K256" s="319" t="s">
        <v>22</v>
      </c>
    </row>
    <row r="257" spans="1:12" customFormat="1" ht="13.8" thickBot="1">
      <c r="A257" s="284">
        <v>2621</v>
      </c>
      <c r="B257" s="281" t="s">
        <v>496</v>
      </c>
      <c r="C257" s="346">
        <v>100</v>
      </c>
      <c r="D257" s="347">
        <v>1000</v>
      </c>
      <c r="E257" s="348">
        <f>C257/D257</f>
        <v>0.1</v>
      </c>
      <c r="F257" s="349"/>
      <c r="G257" s="350"/>
      <c r="H257" s="351">
        <f>E257</f>
        <v>0.1</v>
      </c>
      <c r="I257" s="352">
        <v>1</v>
      </c>
      <c r="J257" s="347" t="s">
        <v>88</v>
      </c>
      <c r="K257" s="353" t="s">
        <v>20</v>
      </c>
      <c r="L257" s="354"/>
    </row>
    <row r="258" spans="1:12" ht="12">
      <c r="A258" s="203"/>
    </row>
    <row r="260" spans="1:12">
      <c r="A260" s="355" t="s">
        <v>288</v>
      </c>
      <c r="B260" s="288"/>
      <c r="C260" s="289"/>
      <c r="D260" s="289"/>
      <c r="E260" s="289"/>
      <c r="F260" s="289"/>
      <c r="G260" s="289"/>
      <c r="H260" s="289"/>
      <c r="I260" s="289"/>
    </row>
    <row r="261" spans="1:12">
      <c r="A261" s="356" t="s">
        <v>204</v>
      </c>
      <c r="B261" s="288" t="s">
        <v>287</v>
      </c>
      <c r="C261" s="289"/>
      <c r="D261" s="289"/>
      <c r="E261" s="289"/>
      <c r="F261" s="289"/>
      <c r="G261" s="289"/>
      <c r="H261" s="289"/>
      <c r="I261" s="289"/>
    </row>
    <row r="262" spans="1:12">
      <c r="A262" s="288" t="s">
        <v>206</v>
      </c>
      <c r="B262" s="288" t="s">
        <v>286</v>
      </c>
      <c r="C262" s="289"/>
      <c r="D262" s="289"/>
      <c r="E262" s="289"/>
      <c r="F262" s="289"/>
      <c r="G262" s="289"/>
      <c r="H262" s="289"/>
      <c r="I262" s="289"/>
    </row>
    <row r="263" spans="1:12">
      <c r="A263" s="288"/>
      <c r="B263" s="288" t="s">
        <v>285</v>
      </c>
      <c r="C263" s="289"/>
      <c r="D263" s="289"/>
      <c r="E263" s="289"/>
      <c r="F263" s="289"/>
      <c r="G263" s="289"/>
      <c r="H263" s="289"/>
      <c r="I263" s="289"/>
    </row>
    <row r="264" spans="1:12">
      <c r="A264" s="356" t="s">
        <v>284</v>
      </c>
      <c r="B264" s="288" t="s">
        <v>283</v>
      </c>
      <c r="C264" s="289"/>
      <c r="D264" s="289"/>
      <c r="E264" s="289"/>
      <c r="F264" s="289"/>
      <c r="G264" s="289"/>
      <c r="H264" s="289"/>
      <c r="I264" s="289"/>
    </row>
    <row r="265" spans="1:12">
      <c r="A265" s="356" t="s">
        <v>497</v>
      </c>
      <c r="B265" s="357" t="s">
        <v>498</v>
      </c>
      <c r="C265" s="289"/>
      <c r="D265" s="289"/>
      <c r="E265" s="289"/>
      <c r="F265" s="289"/>
      <c r="G265" s="289"/>
      <c r="H265" s="289"/>
      <c r="I265" s="289"/>
    </row>
    <row r="266" spans="1:12">
      <c r="A266" s="356"/>
      <c r="B266" s="357" t="s">
        <v>499</v>
      </c>
      <c r="C266" s="289"/>
      <c r="D266" s="289"/>
      <c r="E266" s="289"/>
      <c r="F266" s="289"/>
      <c r="G266" s="289"/>
      <c r="H266" s="289"/>
      <c r="I266" s="289"/>
    </row>
    <row r="267" spans="1:12">
      <c r="A267" s="356" t="s">
        <v>282</v>
      </c>
      <c r="B267" s="288" t="s">
        <v>281</v>
      </c>
      <c r="C267" s="289"/>
      <c r="D267" s="289"/>
      <c r="E267" s="289"/>
      <c r="F267" s="289"/>
      <c r="G267" s="289"/>
      <c r="H267" s="289"/>
      <c r="I267" s="289"/>
    </row>
    <row r="268" spans="1:12" ht="15.6">
      <c r="A268" s="358" t="s">
        <v>280</v>
      </c>
    </row>
    <row r="269" spans="1:12">
      <c r="A269" s="355" t="s">
        <v>279</v>
      </c>
      <c r="B269" s="288" t="s">
        <v>216</v>
      </c>
    </row>
    <row r="270" spans="1:12">
      <c r="A270" s="355" t="s">
        <v>278</v>
      </c>
      <c r="B270" s="288" t="s">
        <v>217</v>
      </c>
    </row>
    <row r="271" spans="1:12">
      <c r="A271" s="355" t="s">
        <v>277</v>
      </c>
      <c r="B271" s="288" t="s">
        <v>219</v>
      </c>
    </row>
    <row r="272" spans="1:12">
      <c r="A272" s="355" t="s">
        <v>276</v>
      </c>
      <c r="B272" s="288" t="s">
        <v>221</v>
      </c>
    </row>
    <row r="273" spans="1:2">
      <c r="A273" s="355" t="s">
        <v>275</v>
      </c>
      <c r="B273" s="288" t="s">
        <v>274</v>
      </c>
    </row>
    <row r="274" spans="1:2" ht="12">
      <c r="A274" s="359" t="s">
        <v>273</v>
      </c>
    </row>
    <row r="275" spans="1:2">
      <c r="A275" s="355" t="s">
        <v>272</v>
      </c>
      <c r="B275" s="288" t="s">
        <v>224</v>
      </c>
    </row>
    <row r="276" spans="1:2">
      <c r="A276" s="355" t="s">
        <v>32</v>
      </c>
      <c r="B276" s="288" t="s">
        <v>271</v>
      </c>
    </row>
    <row r="277" spans="1:2">
      <c r="A277" s="355" t="s">
        <v>270</v>
      </c>
      <c r="B277" s="288" t="s">
        <v>226</v>
      </c>
    </row>
    <row r="278" spans="1:2">
      <c r="A278" s="355" t="s">
        <v>266</v>
      </c>
      <c r="B278" s="288" t="s">
        <v>227</v>
      </c>
    </row>
    <row r="279" spans="1:2">
      <c r="A279" s="355" t="s">
        <v>265</v>
      </c>
      <c r="B279" s="288" t="s">
        <v>228</v>
      </c>
    </row>
    <row r="280" spans="1:2" ht="12">
      <c r="A280" s="359" t="s">
        <v>269</v>
      </c>
    </row>
    <row r="281" spans="1:2">
      <c r="A281" s="355" t="s">
        <v>268</v>
      </c>
      <c r="B281" s="288" t="s">
        <v>230</v>
      </c>
    </row>
    <row r="282" spans="1:2">
      <c r="A282" s="355" t="s">
        <v>267</v>
      </c>
      <c r="B282" s="288" t="s">
        <v>231</v>
      </c>
    </row>
    <row r="283" spans="1:2">
      <c r="A283" s="355" t="s">
        <v>266</v>
      </c>
      <c r="B283" s="288" t="s">
        <v>227</v>
      </c>
    </row>
    <row r="284" spans="1:2">
      <c r="A284" s="355" t="s">
        <v>265</v>
      </c>
      <c r="B284" s="288" t="s">
        <v>228</v>
      </c>
    </row>
    <row r="285" spans="1:2" ht="12">
      <c r="A285" s="203"/>
    </row>
    <row r="286" spans="1:2" ht="12">
      <c r="A286" s="203"/>
    </row>
    <row r="287" spans="1:2" ht="12">
      <c r="A287" s="203"/>
    </row>
    <row r="288" spans="1:2" ht="12">
      <c r="A288" s="203"/>
    </row>
    <row r="289" spans="1:1" ht="12">
      <c r="A289" s="203"/>
    </row>
    <row r="290" spans="1:1" ht="12">
      <c r="A290" s="203"/>
    </row>
    <row r="291" spans="1:1" ht="12">
      <c r="A291" s="203"/>
    </row>
    <row r="292" spans="1:1" ht="12">
      <c r="A292" s="203"/>
    </row>
    <row r="293" spans="1:1" ht="12">
      <c r="A293" s="203"/>
    </row>
    <row r="294" spans="1:1" ht="12">
      <c r="A294" s="203"/>
    </row>
    <row r="295" spans="1:1" ht="12">
      <c r="A295" s="203"/>
    </row>
    <row r="296" spans="1:1" ht="12">
      <c r="A296" s="203"/>
    </row>
    <row r="297" spans="1:1" ht="12">
      <c r="A297" s="203"/>
    </row>
    <row r="298" spans="1:1" ht="12">
      <c r="A298" s="203"/>
    </row>
    <row r="299" spans="1:1" ht="12">
      <c r="A299" s="203"/>
    </row>
    <row r="300" spans="1:1" ht="12">
      <c r="A300" s="203"/>
    </row>
    <row r="301" spans="1:1" ht="12">
      <c r="A301" s="203"/>
    </row>
    <row r="302" spans="1:1" ht="12">
      <c r="A302" s="203"/>
    </row>
    <row r="303" spans="1:1" ht="12">
      <c r="A303" s="203"/>
    </row>
    <row r="304" spans="1:1" ht="12">
      <c r="A304" s="203"/>
    </row>
    <row r="305" spans="1:1" ht="12">
      <c r="A305" s="203"/>
    </row>
    <row r="306" spans="1:1" ht="12">
      <c r="A306" s="203"/>
    </row>
    <row r="307" spans="1:1" ht="12">
      <c r="A307" s="203"/>
    </row>
    <row r="308" spans="1:1" ht="12">
      <c r="A308" s="203"/>
    </row>
    <row r="309" spans="1:1" ht="12">
      <c r="A309" s="203"/>
    </row>
    <row r="310" spans="1:1" ht="12">
      <c r="A310" s="203"/>
    </row>
    <row r="311" spans="1:1" ht="12">
      <c r="A311" s="203"/>
    </row>
    <row r="312" spans="1:1" ht="12">
      <c r="A312" s="203"/>
    </row>
    <row r="313" spans="1:1" ht="12">
      <c r="A313" s="203"/>
    </row>
    <row r="314" spans="1:1" ht="12">
      <c r="A314" s="203"/>
    </row>
    <row r="315" spans="1:1" ht="12">
      <c r="A315" s="203"/>
    </row>
    <row r="316" spans="1:1" ht="12">
      <c r="A316" s="203"/>
    </row>
    <row r="317" spans="1:1" ht="12">
      <c r="A317" s="203"/>
    </row>
    <row r="318" spans="1:1" ht="12">
      <c r="A318" s="203"/>
    </row>
    <row r="319" spans="1:1" ht="12">
      <c r="A319" s="203"/>
    </row>
    <row r="320" spans="1:1" ht="12">
      <c r="A320" s="203"/>
    </row>
    <row r="321" spans="1:1" ht="12">
      <c r="A321" s="203"/>
    </row>
    <row r="322" spans="1:1" ht="12">
      <c r="A322" s="203"/>
    </row>
    <row r="323" spans="1:1" ht="12">
      <c r="A323" s="203"/>
    </row>
    <row r="324" spans="1:1" ht="12">
      <c r="A324" s="203"/>
    </row>
    <row r="325" spans="1:1" ht="12">
      <c r="A325" s="203"/>
    </row>
    <row r="326" spans="1:1" ht="12">
      <c r="A326" s="203"/>
    </row>
    <row r="327" spans="1:1" ht="12">
      <c r="A327" s="203"/>
    </row>
    <row r="328" spans="1:1" ht="12">
      <c r="A328" s="203"/>
    </row>
    <row r="329" spans="1:1" ht="12">
      <c r="A329" s="203"/>
    </row>
    <row r="330" spans="1:1" ht="12">
      <c r="A330" s="203"/>
    </row>
    <row r="331" spans="1:1" ht="12">
      <c r="A331" s="203"/>
    </row>
    <row r="332" spans="1:1" ht="12">
      <c r="A332" s="203"/>
    </row>
    <row r="333" spans="1:1" ht="12">
      <c r="A333" s="203"/>
    </row>
    <row r="334" spans="1:1" ht="12">
      <c r="A334" s="203"/>
    </row>
    <row r="335" spans="1:1" ht="12">
      <c r="A335" s="203"/>
    </row>
    <row r="336" spans="1:1" ht="12">
      <c r="A336" s="203"/>
    </row>
    <row r="337" spans="1:1" ht="12">
      <c r="A337" s="203"/>
    </row>
    <row r="338" spans="1:1" ht="12">
      <c r="A338" s="203"/>
    </row>
    <row r="339" spans="1:1" ht="12">
      <c r="A339" s="203"/>
    </row>
    <row r="340" spans="1:1" ht="12">
      <c r="A340" s="203"/>
    </row>
    <row r="341" spans="1:1" ht="12">
      <c r="A341" s="203"/>
    </row>
    <row r="342" spans="1:1" ht="12">
      <c r="A342" s="203"/>
    </row>
    <row r="343" spans="1:1" ht="12">
      <c r="A343" s="203"/>
    </row>
    <row r="344" spans="1:1" ht="12">
      <c r="A344" s="203"/>
    </row>
    <row r="345" spans="1:1" ht="12">
      <c r="A345" s="203"/>
    </row>
    <row r="346" spans="1:1" ht="12">
      <c r="A346" s="203"/>
    </row>
    <row r="347" spans="1:1" ht="12">
      <c r="A347" s="203"/>
    </row>
    <row r="348" spans="1:1" ht="12">
      <c r="A348" s="203"/>
    </row>
    <row r="349" spans="1:1" ht="12">
      <c r="A349" s="203"/>
    </row>
    <row r="350" spans="1:1" ht="12">
      <c r="A350" s="203"/>
    </row>
    <row r="351" spans="1:1" ht="12">
      <c r="A351" s="203"/>
    </row>
    <row r="352" spans="1:1" ht="12">
      <c r="A352" s="203"/>
    </row>
    <row r="353" spans="1:1" ht="12">
      <c r="A353" s="203"/>
    </row>
    <row r="354" spans="1:1" ht="12">
      <c r="A354" s="203"/>
    </row>
    <row r="355" spans="1:1" ht="12">
      <c r="A355" s="203"/>
    </row>
    <row r="356" spans="1:1" ht="12">
      <c r="A356" s="203"/>
    </row>
    <row r="357" spans="1:1" ht="12">
      <c r="A357" s="203"/>
    </row>
    <row r="358" spans="1:1" ht="12">
      <c r="A358" s="203"/>
    </row>
    <row r="359" spans="1:1" ht="12">
      <c r="A359" s="203"/>
    </row>
    <row r="360" spans="1:1" ht="12">
      <c r="A360" s="203"/>
    </row>
    <row r="361" spans="1:1" ht="12">
      <c r="A361" s="203"/>
    </row>
    <row r="362" spans="1:1" ht="12">
      <c r="A362" s="203"/>
    </row>
    <row r="363" spans="1:1" ht="12">
      <c r="A363" s="203"/>
    </row>
    <row r="364" spans="1:1" ht="12">
      <c r="A364" s="203"/>
    </row>
    <row r="365" spans="1:1" ht="12">
      <c r="A365" s="203"/>
    </row>
    <row r="366" spans="1:1" ht="12">
      <c r="A366" s="203"/>
    </row>
    <row r="367" spans="1:1" ht="12">
      <c r="A367" s="203"/>
    </row>
    <row r="368" spans="1:1" ht="12">
      <c r="A368" s="203"/>
    </row>
    <row r="369" spans="1:1" ht="12">
      <c r="A369" s="203"/>
    </row>
    <row r="370" spans="1:1" ht="12">
      <c r="A370" s="203"/>
    </row>
    <row r="371" spans="1:1" ht="12">
      <c r="A371" s="203"/>
    </row>
    <row r="372" spans="1:1" ht="12">
      <c r="A372" s="203"/>
    </row>
    <row r="373" spans="1:1" ht="12">
      <c r="A373" s="203"/>
    </row>
    <row r="374" spans="1:1" ht="12">
      <c r="A374" s="203"/>
    </row>
    <row r="375" spans="1:1" ht="12">
      <c r="A375" s="203"/>
    </row>
    <row r="376" spans="1:1" ht="12">
      <c r="A376" s="203"/>
    </row>
    <row r="377" spans="1:1" ht="12">
      <c r="A377" s="203"/>
    </row>
    <row r="378" spans="1:1" ht="12">
      <c r="A378" s="203"/>
    </row>
    <row r="379" spans="1:1" ht="12">
      <c r="A379" s="203"/>
    </row>
    <row r="380" spans="1:1" ht="12">
      <c r="A380" s="203"/>
    </row>
    <row r="381" spans="1:1" ht="12">
      <c r="A381" s="203"/>
    </row>
    <row r="382" spans="1:1" ht="12">
      <c r="A382" s="203"/>
    </row>
    <row r="383" spans="1:1" ht="12">
      <c r="A383" s="203"/>
    </row>
    <row r="384" spans="1:1" ht="12">
      <c r="A384" s="203"/>
    </row>
    <row r="385" spans="1:1" ht="12">
      <c r="A385" s="203"/>
    </row>
    <row r="386" spans="1:1" ht="12">
      <c r="A386" s="203"/>
    </row>
    <row r="387" spans="1:1" ht="12">
      <c r="A387" s="203"/>
    </row>
    <row r="388" spans="1:1" ht="12">
      <c r="A388" s="203"/>
    </row>
    <row r="389" spans="1:1" ht="12">
      <c r="A389" s="203"/>
    </row>
    <row r="390" spans="1:1" ht="12">
      <c r="A390" s="203"/>
    </row>
    <row r="391" spans="1:1" ht="12">
      <c r="A391" s="203"/>
    </row>
    <row r="392" spans="1:1" ht="12">
      <c r="A392" s="203"/>
    </row>
    <row r="393" spans="1:1" ht="12">
      <c r="A393" s="203"/>
    </row>
    <row r="394" spans="1:1" ht="12">
      <c r="A394" s="203"/>
    </row>
    <row r="395" spans="1:1" ht="12">
      <c r="A395" s="203"/>
    </row>
    <row r="396" spans="1:1" ht="12">
      <c r="A396" s="203"/>
    </row>
    <row r="397" spans="1:1" ht="12">
      <c r="A397" s="203"/>
    </row>
    <row r="398" spans="1:1" ht="12">
      <c r="A398" s="203"/>
    </row>
    <row r="399" spans="1:1" ht="12">
      <c r="A399" s="203"/>
    </row>
    <row r="400" spans="1:1" ht="12">
      <c r="A400" s="203"/>
    </row>
    <row r="401" spans="1:1" ht="12">
      <c r="A401" s="203"/>
    </row>
    <row r="402" spans="1:1" ht="12">
      <c r="A402" s="203"/>
    </row>
    <row r="403" spans="1:1" ht="12">
      <c r="A403" s="203"/>
    </row>
    <row r="404" spans="1:1" ht="12">
      <c r="A404" s="203"/>
    </row>
    <row r="405" spans="1:1" ht="12">
      <c r="A405" s="203"/>
    </row>
    <row r="406" spans="1:1" ht="12">
      <c r="A406" s="203"/>
    </row>
    <row r="407" spans="1:1" ht="12">
      <c r="A407" s="203"/>
    </row>
    <row r="408" spans="1:1" ht="12">
      <c r="A408" s="203"/>
    </row>
    <row r="409" spans="1:1" ht="12">
      <c r="A409" s="203"/>
    </row>
    <row r="410" spans="1:1" ht="12">
      <c r="A410" s="203"/>
    </row>
    <row r="411" spans="1:1" ht="12">
      <c r="A411" s="203"/>
    </row>
    <row r="412" spans="1:1" ht="12">
      <c r="A412" s="203"/>
    </row>
    <row r="413" spans="1:1" ht="12">
      <c r="A413" s="203"/>
    </row>
    <row r="414" spans="1:1" ht="12">
      <c r="A414" s="203"/>
    </row>
    <row r="415" spans="1:1" ht="12">
      <c r="A415" s="203"/>
    </row>
    <row r="416" spans="1:1" ht="12">
      <c r="A416" s="203"/>
    </row>
    <row r="417" spans="1:1" ht="12">
      <c r="A417" s="203"/>
    </row>
    <row r="418" spans="1:1" ht="12">
      <c r="A418" s="203"/>
    </row>
    <row r="419" spans="1:1" ht="12">
      <c r="A419" s="203"/>
    </row>
    <row r="420" spans="1:1" ht="12">
      <c r="A420" s="203"/>
    </row>
    <row r="421" spans="1:1" ht="12">
      <c r="A421" s="203"/>
    </row>
    <row r="422" spans="1:1" ht="12">
      <c r="A422" s="203"/>
    </row>
    <row r="423" spans="1:1" ht="12">
      <c r="A423" s="203"/>
    </row>
    <row r="424" spans="1:1" ht="12">
      <c r="A424" s="203"/>
    </row>
    <row r="425" spans="1:1" ht="12">
      <c r="A425" s="203"/>
    </row>
    <row r="426" spans="1:1" ht="12">
      <c r="A426" s="203"/>
    </row>
    <row r="427" spans="1:1" ht="12">
      <c r="A427" s="203"/>
    </row>
    <row r="428" spans="1:1" ht="12">
      <c r="A428" s="203"/>
    </row>
    <row r="429" spans="1:1" ht="12">
      <c r="A429" s="203"/>
    </row>
    <row r="430" spans="1:1" ht="12">
      <c r="A430" s="203"/>
    </row>
    <row r="431" spans="1:1" ht="12">
      <c r="A431" s="203"/>
    </row>
    <row r="432" spans="1:1" ht="12">
      <c r="A432" s="203"/>
    </row>
    <row r="433" spans="1:1" ht="12">
      <c r="A433" s="203"/>
    </row>
    <row r="434" spans="1:1" ht="12">
      <c r="A434" s="203"/>
    </row>
    <row r="435" spans="1:1" ht="12">
      <c r="A435" s="203"/>
    </row>
    <row r="436" spans="1:1" ht="12">
      <c r="A436" s="203"/>
    </row>
    <row r="437" spans="1:1" ht="12">
      <c r="A437" s="203"/>
    </row>
    <row r="438" spans="1:1" ht="12">
      <c r="A438" s="203"/>
    </row>
    <row r="439" spans="1:1" ht="12">
      <c r="A439" s="203"/>
    </row>
    <row r="440" spans="1:1" ht="12">
      <c r="A440" s="203"/>
    </row>
    <row r="441" spans="1:1" ht="12">
      <c r="A441" s="203"/>
    </row>
    <row r="442" spans="1:1" ht="12">
      <c r="A442" s="203"/>
    </row>
    <row r="443" spans="1:1" ht="12">
      <c r="A443" s="203"/>
    </row>
    <row r="444" spans="1:1" ht="12">
      <c r="A444" s="203"/>
    </row>
    <row r="445" spans="1:1" ht="12">
      <c r="A445" s="203"/>
    </row>
    <row r="446" spans="1:1" ht="12">
      <c r="A446" s="203"/>
    </row>
    <row r="447" spans="1:1" ht="12">
      <c r="A447" s="203"/>
    </row>
    <row r="448" spans="1:1" ht="12">
      <c r="A448" s="203"/>
    </row>
    <row r="449" spans="1:1" ht="12">
      <c r="A449" s="203"/>
    </row>
    <row r="450" spans="1:1" ht="12">
      <c r="A450" s="203"/>
    </row>
    <row r="451" spans="1:1" ht="12">
      <c r="A451" s="203"/>
    </row>
    <row r="452" spans="1:1" ht="12">
      <c r="A452" s="203"/>
    </row>
    <row r="453" spans="1:1" ht="12">
      <c r="A453" s="203"/>
    </row>
    <row r="454" spans="1:1" ht="12">
      <c r="A454" s="203"/>
    </row>
    <row r="455" spans="1:1" ht="12">
      <c r="A455" s="203"/>
    </row>
    <row r="456" spans="1:1" ht="12">
      <c r="A456" s="203"/>
    </row>
    <row r="457" spans="1:1" ht="12">
      <c r="A457" s="203"/>
    </row>
    <row r="458" spans="1:1" ht="12">
      <c r="A458" s="203"/>
    </row>
    <row r="459" spans="1:1" ht="12">
      <c r="A459" s="203"/>
    </row>
    <row r="460" spans="1:1" ht="12">
      <c r="A460" s="203"/>
    </row>
    <row r="461" spans="1:1" ht="12">
      <c r="A461" s="203"/>
    </row>
    <row r="462" spans="1:1" ht="12">
      <c r="A462" s="203"/>
    </row>
    <row r="463" spans="1:1" ht="12">
      <c r="A463" s="203"/>
    </row>
    <row r="464" spans="1:1" ht="12">
      <c r="A464" s="203"/>
    </row>
    <row r="465" spans="1:1" ht="12">
      <c r="A465" s="203"/>
    </row>
    <row r="466" spans="1:1" ht="12">
      <c r="A466" s="203"/>
    </row>
    <row r="467" spans="1:1" ht="12">
      <c r="A467" s="203"/>
    </row>
    <row r="468" spans="1:1" ht="12">
      <c r="A468" s="203"/>
    </row>
    <row r="469" spans="1:1" ht="12">
      <c r="A469" s="203"/>
    </row>
    <row r="470" spans="1:1" ht="12">
      <c r="A470" s="203"/>
    </row>
    <row r="471" spans="1:1" ht="12">
      <c r="A471" s="203"/>
    </row>
    <row r="472" spans="1:1" ht="12">
      <c r="A472" s="203"/>
    </row>
    <row r="473" spans="1:1" ht="12">
      <c r="A473" s="203"/>
    </row>
    <row r="474" spans="1:1" ht="12">
      <c r="A474" s="203"/>
    </row>
  </sheetData>
  <sheetProtection algorithmName="SHA-512" hashValue="p0iuNc8yuTLYZn9SxmmTNVOIT4ryT1o1y49hKNs81lS9eKjVS8hAyFlthw0t6fGydNfN0uE+P37904tvAj3edw==" saltValue="cB/N+C0Iq0wRXW2i1+7XMA==" spinCount="100000" sheet="1" objects="1" scenarios="1"/>
  <dataConsolidate/>
  <mergeCells count="3">
    <mergeCell ref="C5:E5"/>
    <mergeCell ref="F5:H5"/>
    <mergeCell ref="I5:K5"/>
  </mergeCells>
  <hyperlinks>
    <hyperlink ref="B132" r:id="rId1" xr:uid="{00000000-0004-0000-0700-000000000000}"/>
    <hyperlink ref="B162" r:id="rId2" display="H2O2" xr:uid="{00000000-0004-0000-0700-000001000000}"/>
  </hyperlinks>
  <pageMargins left="0.35433070866141736" right="0.35433070866141736" top="0.59055118110236227" bottom="0.43307086614173229" header="0.23622047244094491" footer="0.23622047244094491"/>
  <pageSetup paperSize="9" scale="89" fitToHeight="0" orientation="landscape" r:id="rId3"/>
  <headerFooter alignWithMargins="0">
    <oddHeader xml:space="preserve">&amp;C&amp;11Detergents Ingredients Database (DID-list) Part A. List of ingredients 2016 &amp;9
 </oddHeader>
    <oddFooter>&amp;L&amp;C&amp;RPage &amp;P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533F32775B3054996503D68CEB0F792" ma:contentTypeVersion="6" ma:contentTypeDescription="Opret et nyt dokument." ma:contentTypeScope="" ma:versionID="4c9eb8ca758d9e33efa5f76dd8b747e6">
  <xsd:schema xmlns:xsd="http://www.w3.org/2001/XMLSchema" xmlns:xs="http://www.w3.org/2001/XMLSchema" xmlns:p="http://schemas.microsoft.com/office/2006/metadata/properties" xmlns:ns2="7a70b696-6a8c-42c9-aea2-6e7ba44a41ae" targetNamespace="http://schemas.microsoft.com/office/2006/metadata/properties" ma:root="true" ma:fieldsID="39441b938e711ae4533974d534b12c0d" ns2:_="">
    <xsd:import namespace="7a70b696-6a8c-42c9-aea2-6e7ba44a41a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0b696-6a8c-42c9-aea2-6e7ba44a41ae"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a70b696-6a8c-42c9-aea2-6e7ba44a41ae">LIVESHARE-14-57348</_dlc_DocId>
    <_dlc_DocIdUrl xmlns="7a70b696-6a8c-42c9-aea2-6e7ba44a41ae">
      <Url>http://liveshare.svanemerket.org/_layouts/DocIdRedir.aspx?ID=LIVESHARE-14-57348</Url>
      <Description>LIVESHARE-14-57348</Description>
    </_dlc_DocIdUrl>
  </documentManagement>
</p:properties>
</file>

<file path=customXml/itemProps1.xml><?xml version="1.0" encoding="utf-8"?>
<ds:datastoreItem xmlns:ds="http://schemas.openxmlformats.org/officeDocument/2006/customXml" ds:itemID="{F4E75FC6-0B3A-4AA9-87D6-ED60D90AD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0b696-6a8c-42c9-aea2-6e7ba44a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C44DF1-4295-4578-9CC1-3C02B7FB9EA6}">
  <ds:schemaRefs>
    <ds:schemaRef ds:uri="http://schemas.microsoft.com/sharepoint/events"/>
  </ds:schemaRefs>
</ds:datastoreItem>
</file>

<file path=customXml/itemProps3.xml><?xml version="1.0" encoding="utf-8"?>
<ds:datastoreItem xmlns:ds="http://schemas.openxmlformats.org/officeDocument/2006/customXml" ds:itemID="{3CA3565F-FCFC-43FB-BE93-ED72E1DBEB77}">
  <ds:schemaRefs>
    <ds:schemaRef ds:uri="http://schemas.microsoft.com/sharepoint/v3/contenttype/forms"/>
  </ds:schemaRefs>
</ds:datastoreItem>
</file>

<file path=customXml/itemProps4.xml><?xml version="1.0" encoding="utf-8"?>
<ds:datastoreItem xmlns:ds="http://schemas.openxmlformats.org/officeDocument/2006/customXml" ds:itemID="{D249E189-1594-4A9D-9A83-29E02ED4B79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a70b696-6a8c-42c9-aea2-6e7ba44a41a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2</vt:i4>
      </vt:variant>
    </vt:vector>
  </HeadingPairs>
  <TitlesOfParts>
    <vt:vector size="10" baseType="lpstr">
      <vt:lpstr>How to use the sheets</vt:lpstr>
      <vt:lpstr>Formula</vt:lpstr>
      <vt:lpstr>Degradability &amp; Toxicity 2007</vt:lpstr>
      <vt:lpstr>Degradability &amp; Toxicity 2014</vt:lpstr>
      <vt:lpstr>Degradability &amp; Toxicity 2016</vt:lpstr>
      <vt:lpstr>DID-list 2007</vt:lpstr>
      <vt:lpstr>DID-list 2014</vt:lpstr>
      <vt:lpstr>DID-list 2016</vt:lpstr>
      <vt:lpstr>'DID-list 2014'!Udskriftstitler</vt:lpstr>
      <vt:lpstr>'DID-list 2016'!Udskriftstitler</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Nordic Ecolabelling</dc:creator>
  <cp:lastModifiedBy>Charlotte Wedel Friis</cp:lastModifiedBy>
  <cp:lastPrinted>2018-09-07T11:37:47Z</cp:lastPrinted>
  <dcterms:created xsi:type="dcterms:W3CDTF">2004-11-15T09:06:09Z</dcterms:created>
  <dcterms:modified xsi:type="dcterms:W3CDTF">2020-03-24T08:22:46Z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0x0101000533F32775B3054996503D68CEB0F792</vt:lpwstr>
  </property>
  <property fmtid="{D5CDD505-2E9C-101B-9397-08002B2CF9AE}" pid="3" name="_dlc_DocIdItemGuid">
    <vt:lpwstr>5b11e5e1-53b2-4770-9eaf-f53fb2edf1ed</vt:lpwstr>
  </property>
</Properties>
</file>