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O:\Miljø - Sekretariat\ESM\Kriterieredaktør\Kriterier Svanen\041 Trykkerier\6.0\"/>
    </mc:Choice>
  </mc:AlternateContent>
  <xr:revisionPtr revIDLastSave="0" documentId="8_{D2F03D4C-FA20-43C0-B788-21C191F42CE4}" xr6:coauthVersionLast="47" xr6:coauthVersionMax="47" xr10:uidLastSave="{00000000-0000-0000-0000-000000000000}"/>
  <bookViews>
    <workbookView xWindow="-108" yWindow="-108" windowWidth="23256" windowHeight="12576" xr2:uid="{CE88E800-CECA-412D-BB5B-1E6434759318}"/>
  </bookViews>
  <sheets>
    <sheet name="Introduction" sheetId="3" r:id="rId1"/>
    <sheet name="Printing substrates P1 to P5" sheetId="1" r:id="rId2"/>
    <sheet name="VOC P6" sheetId="4" r:id="rId3"/>
    <sheet name="CO2 P7" sheetId="8" r:id="rId4"/>
    <sheet name="Waste P8, P9" sheetId="2" r:id="rId5"/>
    <sheet name="Ecolabelled products P10, P11" sheetId="5" r:id="rId6"/>
    <sheet name="Total points" sheetId="6" r:id="rId7"/>
    <sheet name="Ark2" sheetId="7" state="hidden" r:id="rId8"/>
  </sheets>
  <definedNames>
    <definedName name="_Hlk57194722" localSheetId="3">'CO2 P7'!$A$3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9" i="1" l="1"/>
  <c r="B18" i="6"/>
  <c r="B17" i="6"/>
  <c r="B9" i="6"/>
  <c r="C7" i="8"/>
  <c r="B9" i="8" s="1"/>
  <c r="B14" i="6" s="1"/>
  <c r="C9" i="5"/>
  <c r="C13" i="5"/>
  <c r="L22" i="4"/>
  <c r="C10" i="5" l="1"/>
  <c r="C11" i="5"/>
  <c r="C12" i="5"/>
  <c r="L21" i="4"/>
  <c r="L20" i="4"/>
  <c r="L19" i="4"/>
  <c r="L18" i="4"/>
  <c r="L17" i="4"/>
  <c r="L16" i="4"/>
  <c r="L15" i="4"/>
  <c r="L14" i="4"/>
  <c r="L13" i="4"/>
  <c r="L12" i="4"/>
  <c r="L11" i="4"/>
  <c r="L10" i="4"/>
  <c r="B18" i="4"/>
  <c r="B19" i="4" s="1"/>
  <c r="F11" i="5"/>
  <c r="G16" i="5" s="1"/>
  <c r="B16" i="5" l="1"/>
  <c r="L23" i="4"/>
  <c r="B20" i="4" s="1"/>
  <c r="B22" i="4" s="1"/>
  <c r="D22" i="4" s="1"/>
  <c r="B13" i="6" s="1"/>
  <c r="J11" i="2"/>
  <c r="K20" i="2" s="1"/>
  <c r="B16" i="6" s="1"/>
  <c r="B15" i="2" l="1"/>
  <c r="B19" i="2" s="1"/>
  <c r="B7" i="1"/>
  <c r="B17" i="2" l="1"/>
  <c r="B20" i="2" s="1"/>
  <c r="D20" i="2" s="1"/>
  <c r="B15" i="6" s="1"/>
  <c r="B32" i="1" l="1"/>
  <c r="D32" i="1" s="1"/>
  <c r="B12" i="6" s="1"/>
  <c r="B29" i="1"/>
  <c r="B11" i="6" s="1"/>
  <c r="B26" i="1" l="1"/>
  <c r="D26" i="1" s="1"/>
  <c r="B10" i="6" s="1"/>
  <c r="C10" i="1"/>
  <c r="C11" i="1"/>
  <c r="C9" i="1"/>
  <c r="B18" i="1"/>
  <c r="D18" i="1" s="1"/>
  <c r="B8" i="6" s="1"/>
  <c r="B22" i="1" l="1"/>
  <c r="D22" i="1" s="1"/>
  <c r="D34" i="1" l="1"/>
  <c r="B19" i="6" s="1"/>
</calcChain>
</file>

<file path=xl/sharedStrings.xml><?xml version="1.0" encoding="utf-8"?>
<sst xmlns="http://schemas.openxmlformats.org/spreadsheetml/2006/main" count="249" uniqueCount="197">
  <si>
    <t>Paper</t>
  </si>
  <si>
    <t xml:space="preserve">Points </t>
  </si>
  <si>
    <t>P1</t>
  </si>
  <si>
    <t>Proportion of purchased paper in relation to the total purchase of tons substrates annually</t>
  </si>
  <si>
    <t>Points</t>
  </si>
  <si>
    <t>0 - 50 %</t>
  </si>
  <si>
    <t>51 - 60 %</t>
  </si>
  <si>
    <t>61 - 70 %</t>
  </si>
  <si>
    <t>71 - 90 %</t>
  </si>
  <si>
    <t>91 - 99 %</t>
  </si>
  <si>
    <t>Point score P2</t>
  </si>
  <si>
    <t xml:space="preserve">Total number of tons purchaced substrates </t>
  </si>
  <si>
    <t>Total number of tons purchased paper</t>
  </si>
  <si>
    <t>Tons Nordic Swan Ecolabelled paper</t>
  </si>
  <si>
    <t>Tons Inspected paper</t>
  </si>
  <si>
    <t>Tons EU Ecolabelled paper</t>
  </si>
  <si>
    <t>Proportion of inspected/ecolabelled paper</t>
  </si>
  <si>
    <t>91 - 99</t>
  </si>
  <si>
    <t>P2</t>
  </si>
  <si>
    <t>Nordic Swan Ecolabelled paper has a weight of 1, inspected paper 0.9 and EU Ecolabelled paper 0.8.</t>
  </si>
  <si>
    <t>Proportion of purchaced inspected/ecolabelled paper in relation to the total purchase for ton paper</t>
  </si>
  <si>
    <t>Tons substrate purchased/used annually</t>
  </si>
  <si>
    <t xml:space="preserve">Printing substrates </t>
  </si>
  <si>
    <t>Point score P3</t>
  </si>
  <si>
    <r>
      <rPr>
        <b/>
        <sz val="8"/>
        <color theme="1"/>
        <rFont val="Arial"/>
        <family val="2"/>
      </rPr>
      <t>Point score P1</t>
    </r>
    <r>
      <rPr>
        <sz val="8"/>
        <color theme="1"/>
        <rFont val="Arial"/>
        <family val="2"/>
      </rPr>
      <t xml:space="preserve"> 
Proportion of purchased paper in relation to the total purchase of ton substrates</t>
    </r>
  </si>
  <si>
    <t>Proportion of substrates other than paper containing recycled material.</t>
  </si>
  <si>
    <t>Proportion of substrates containing recycled material / Substrates other than paper on an annual basis</t>
  </si>
  <si>
    <t>0 - 4 %</t>
  </si>
  <si>
    <t>5 - 10 %</t>
  </si>
  <si>
    <t>11 - 25 %</t>
  </si>
  <si>
    <t>26 - 50 %</t>
  </si>
  <si>
    <t>51 - 99 %</t>
  </si>
  <si>
    <t>P3</t>
  </si>
  <si>
    <t>Substrates other than paper</t>
  </si>
  <si>
    <t>Share of inspected/ecolabelled paper purchased (%)</t>
  </si>
  <si>
    <t>Point Score P4</t>
  </si>
  <si>
    <t>Proportion of substrate other than paper containing the same material (mono substrate)</t>
  </si>
  <si>
    <t>P4</t>
  </si>
  <si>
    <t>Proportion of substrates that consist of the same type of material on an annual basis</t>
  </si>
  <si>
    <t>Point Score P5</t>
  </si>
  <si>
    <t xml:space="preserve">Proportion of mono substrates other than paper containing recycled material. </t>
  </si>
  <si>
    <t>Proportion of substrates that consist of both recycled material and consist ofthe same type of material on an annual basis</t>
  </si>
  <si>
    <t>P5</t>
  </si>
  <si>
    <t>Nordic Ecolabelling for Printing Compaines and Printed Matter, Gen 6</t>
  </si>
  <si>
    <t>Ton substrates consisting of only the same type of material (mono substrate). 
Mono substrates made of PVC cannot be awarded points.</t>
  </si>
  <si>
    <t>Ton mono substrates contatining recycled material</t>
  </si>
  <si>
    <t>Tons substrates contaning recycled material 
(Substrates that can be awarded points must contain minimum 50 w% recycled material. Recycled material is defined in accordance with ISO 14021).
Mono substrates made of PVC cannot be awarded points.</t>
  </si>
  <si>
    <t>Printing method</t>
  </si>
  <si>
    <t>Threshold value - waste paper (%)</t>
  </si>
  <si>
    <t>Sheet fed offset</t>
  </si>
  <si>
    <t>Digital printing</t>
  </si>
  <si>
    <t>Coldset, newspapers</t>
  </si>
  <si>
    <t>Coldset, forms</t>
  </si>
  <si>
    <t>Coldset rotation (except newspaper and form printing)</t>
  </si>
  <si>
    <t>Heatset rotation</t>
  </si>
  <si>
    <t>Flexographic printing</t>
  </si>
  <si>
    <t>Envelope production with flexography</t>
  </si>
  <si>
    <t>Proportion of waste paper (%) in relation to threshold value for waste paper (%)</t>
  </si>
  <si>
    <t xml:space="preserve">1 - 10 % </t>
  </si>
  <si>
    <t>11 - 20 %</t>
  </si>
  <si>
    <t>21 - 40%</t>
  </si>
  <si>
    <t>41- 60 %</t>
  </si>
  <si>
    <t>61 - 100 %</t>
  </si>
  <si>
    <t>Tons substrate total</t>
  </si>
  <si>
    <t>Enter quantity of annaual tonns waste paper</t>
  </si>
  <si>
    <t>Quantity of waste paper %</t>
  </si>
  <si>
    <t xml:space="preserve">Calculation of the threshold value </t>
  </si>
  <si>
    <t>Enter data in the light blue fields for calculation of points in P1, P2, P3, P4 and P5.</t>
  </si>
  <si>
    <t>Printing substrates</t>
  </si>
  <si>
    <t>Point score P7 Waste paper</t>
  </si>
  <si>
    <t>Mixed waste (kg/tonne purchased substrates)</t>
  </si>
  <si>
    <t>1 - 5 kg</t>
  </si>
  <si>
    <t>6 - 10 kg</t>
  </si>
  <si>
    <t>11 - 15 kg</t>
  </si>
  <si>
    <t>16 - 20 kg</t>
  </si>
  <si>
    <t>Above 20 kg</t>
  </si>
  <si>
    <t xml:space="preserve">Enter total number of tons purchaced substrates </t>
  </si>
  <si>
    <t>Enter quantity (kg) of anual mixed waste</t>
  </si>
  <si>
    <t>Enter data in the light blue fields for calculation of points in P8</t>
  </si>
  <si>
    <r>
      <rPr>
        <b/>
        <sz val="11"/>
        <color theme="1"/>
        <rFont val="Calibri"/>
        <family val="2"/>
        <scheme val="minor"/>
      </rPr>
      <t>Unsorted waste</t>
    </r>
    <r>
      <rPr>
        <sz val="11"/>
        <color theme="1"/>
        <rFont val="Calibri"/>
        <family val="2"/>
        <scheme val="minor"/>
      </rPr>
      <t xml:space="preserve"> =unsorted/unsuitable for recycling solid waste that is incinerated or goes to land fill</t>
    </r>
  </si>
  <si>
    <t>Kg mixed waste/ton substrate</t>
  </si>
  <si>
    <t xml:space="preserve">Ecolabelled products or services </t>
  </si>
  <si>
    <t>100% by weight of used rags or 90% by weight of used work clothes is cleaned/laundered at a Nordic Swan Ecolabelled textile service</t>
  </si>
  <si>
    <t>At least 90% by weight of the work clothes used in production are Nordic Swan Ecolabelled or EU Ecolabelled</t>
  </si>
  <si>
    <t>100% use of Nordic Swan Ecolabelled cleaning service</t>
  </si>
  <si>
    <t>100% by weight of industrial tissue paper used in the printing process (does not include for example hand drying in toilets and the like) is Nordic Swan- or EU Ecolabelled</t>
  </si>
  <si>
    <t>Possible points</t>
  </si>
  <si>
    <t>Point score P8 Mixed waste</t>
  </si>
  <si>
    <t>Use of ecolabelled products and services</t>
  </si>
  <si>
    <t>Point score P9 - Purchase of ecolabelled products and services</t>
  </si>
  <si>
    <t>Max a total of 2 points</t>
  </si>
  <si>
    <t>0 - 4%</t>
  </si>
  <si>
    <t>5 - 10%</t>
  </si>
  <si>
    <t>11 - 15%</t>
  </si>
  <si>
    <t>16 - 25%</t>
  </si>
  <si>
    <t xml:space="preserve">Enter the annual number of produced orders </t>
  </si>
  <si>
    <t>Produced orders</t>
  </si>
  <si>
    <t>Enter the annual number of produced orders that are Nordic Swan Ecolabelled printed matter</t>
  </si>
  <si>
    <t>Above 50%</t>
  </si>
  <si>
    <t>Point score P10 - Use of Nordic Swan logo on printed matter</t>
  </si>
  <si>
    <t>26 - 49%</t>
  </si>
  <si>
    <t>Share of produced orders that are Nordic Swan Ecolabelled printed matter</t>
  </si>
  <si>
    <t>The printing company may be awarded up to 5 points depending on the annual number of orders produced using the Nordic Swan logo on printed matter</t>
  </si>
  <si>
    <t>Threshold value - VOC consumption (Kg/purchased substrate)</t>
  </si>
  <si>
    <t>P6 Consumption of VOC</t>
  </si>
  <si>
    <t>The requirement is based on the consumption of chemicals encompassed by O10 (washing agents, printing inks, alcohol, other dampening solution additives etc.) depending on the content of VOC and depending on whether there are systems for the collection/destruction of VOC.</t>
  </si>
  <si>
    <r>
      <t xml:space="preserve">The requirement for emissions to air only applies to emission </t>
    </r>
    <r>
      <rPr>
        <b/>
        <sz val="11"/>
        <color theme="1"/>
        <rFont val="Calibri"/>
        <family val="2"/>
      </rPr>
      <t>of volatile organic compounds (VOCs)</t>
    </r>
    <r>
      <rPr>
        <sz val="11"/>
        <color theme="1"/>
        <rFont val="Calibri"/>
        <family val="2"/>
      </rPr>
      <t xml:space="preserve"> at the printing company. </t>
    </r>
  </si>
  <si>
    <t>Proportion (%) of VOC consumption in relation to total annual VOC consumption (VOC/tonne purchased substrate)</t>
  </si>
  <si>
    <t>25 % - 49 %</t>
  </si>
  <si>
    <t xml:space="preserve">50 % - 74 % </t>
  </si>
  <si>
    <t>75 % - 99 %</t>
  </si>
  <si>
    <t>100 % (no use of VOC)</t>
  </si>
  <si>
    <t>Point score P6 consumption of VOC</t>
  </si>
  <si>
    <t>VOC content (%)</t>
  </si>
  <si>
    <t xml:space="preserve">Print Wash </t>
  </si>
  <si>
    <t>Consumption of chemicals in kg</t>
  </si>
  <si>
    <t>Consumption of VOC (kg)</t>
  </si>
  <si>
    <t xml:space="preserve">Chemical name 
(Washing agents, printing inks, toners, alcohol, other dampening solution additives) </t>
  </si>
  <si>
    <t>Total</t>
  </si>
  <si>
    <t>Consumption of VOC kg/ton substrate purchased</t>
  </si>
  <si>
    <t xml:space="preserve">Print solution </t>
  </si>
  <si>
    <t>IPA</t>
  </si>
  <si>
    <t xml:space="preserve"> </t>
  </si>
  <si>
    <r>
      <rPr>
        <b/>
        <sz val="8"/>
        <color theme="1"/>
        <rFont val="Arial"/>
        <family val="2"/>
      </rPr>
      <t>Total points substrates</t>
    </r>
    <r>
      <rPr>
        <sz val="8"/>
        <color theme="1"/>
        <rFont val="Arial"/>
        <family val="2"/>
      </rPr>
      <t xml:space="preserve"> </t>
    </r>
  </si>
  <si>
    <t>Nordic Ecolabelling provides a spreadsheet that shall be used by the printing company to demonstrate compliance with the point requirements in the criteria for 041 Printing companies and printed matter, generation 6.</t>
  </si>
  <si>
    <t>Please follow the instruction below.</t>
  </si>
  <si>
    <t>Note that You can shift between this instruction sheet and the calculation sheet by clicking on the sheet banners at the bottom with the titles "Instructions" or "Calculations" or you can use CTRL + Page Up and CTRL + Page Down.</t>
  </si>
  <si>
    <t xml:space="preserve">Introduction: </t>
  </si>
  <si>
    <t>Table 1</t>
  </si>
  <si>
    <t>Table 2</t>
  </si>
  <si>
    <t>Table 3</t>
  </si>
  <si>
    <t>Table 4</t>
  </si>
  <si>
    <t>Table 5</t>
  </si>
  <si>
    <t>Fill in tons paper and substrates other than paper purchased annually in table 1</t>
  </si>
  <si>
    <t>Fill in tons substrates purchased annually distributed on the printing method in table 2</t>
  </si>
  <si>
    <t xml:space="preserve">Fill in name of production chemicals containing VOC, the VOC content % in each production chemicals and the annaual consumption of chemical in kg in table 3 </t>
  </si>
  <si>
    <t>Kind regards Nordic Ecolabelling</t>
  </si>
  <si>
    <t xml:space="preserve">Color in tables (writable fields) light blue </t>
  </si>
  <si>
    <t>Yes</t>
  </si>
  <si>
    <t>No</t>
  </si>
  <si>
    <t>Corlor 5</t>
  </si>
  <si>
    <t>Enter data in the light blue fields (table 2 and 3) for calculation of points in P6</t>
  </si>
  <si>
    <t>Enter name of chemicals, VOC content (%)  and the annual consumption (kg) of the chemicals in table 3</t>
  </si>
  <si>
    <t>Nordic Ecolabelling for Printing Companies and Printed Matter, Gen. 6</t>
  </si>
  <si>
    <t>Summery og points</t>
  </si>
  <si>
    <t xml:space="preserve">Point score requirements </t>
  </si>
  <si>
    <t xml:space="preserve">Points achieved </t>
  </si>
  <si>
    <t>P1 Printing substrates</t>
  </si>
  <si>
    <t>P2 Controlled and Ecolabelled paper</t>
  </si>
  <si>
    <t>P3 Content of recycled material</t>
  </si>
  <si>
    <t>P4 Mono substrates</t>
  </si>
  <si>
    <t xml:space="preserve">P5 Recycled material and mono substrates </t>
  </si>
  <si>
    <t>P6 VOC</t>
  </si>
  <si>
    <t>Maximum number of points</t>
  </si>
  <si>
    <t>The table below summarises the point score obtained</t>
  </si>
  <si>
    <r>
      <t xml:space="preserve">The printing company must score at least </t>
    </r>
    <r>
      <rPr>
        <b/>
        <sz val="11"/>
        <rFont val="Calibri"/>
        <family val="2"/>
        <scheme val="minor"/>
      </rPr>
      <t xml:space="preserve">19 </t>
    </r>
    <r>
      <rPr>
        <sz val="11"/>
        <color theme="1"/>
        <rFont val="Calibri"/>
        <family val="2"/>
        <scheme val="minor"/>
      </rPr>
      <t>points</t>
    </r>
  </si>
  <si>
    <t>Total number of purchaced substrate other than paper. IF NO SUBSTRATE IS USED ENTER "1"</t>
  </si>
  <si>
    <t>A5</t>
  </si>
  <si>
    <t>61 - 70</t>
  </si>
  <si>
    <t>71 - 80</t>
  </si>
  <si>
    <t>81 -90</t>
  </si>
  <si>
    <t>0 - 60</t>
  </si>
  <si>
    <t>0 % - 4%</t>
  </si>
  <si>
    <t>5 % - 24%</t>
  </si>
  <si>
    <t>100% use of Nordic Swan Ecolabelled industrial cleaning and degreasing agents</t>
  </si>
  <si>
    <t>100% of the electricity is ecolabelled according to Bra Miljövalg, EKO Energy or similar*</t>
  </si>
  <si>
    <t>P11 Use of Nordic Swan logo on printed matter</t>
  </si>
  <si>
    <t>P10 Ecolabelled products and services</t>
  </si>
  <si>
    <t>Indicate Yes or NO in the light blue fields for calculation of points in P10</t>
  </si>
  <si>
    <t>Enter data in the light blue fields for calculation of points in P11</t>
  </si>
  <si>
    <t>P9 Unsorted waste</t>
  </si>
  <si>
    <t>Enter data in the light blue fields for calculation of points in P9</t>
  </si>
  <si>
    <t>P8 Waste paper</t>
  </si>
  <si>
    <t>P11 Annual number of manufactured Nordic Ecolabelled orders in relation to the total number of orders produced (which can be labelled).</t>
  </si>
  <si>
    <t>P7 CO2 Calculation</t>
  </si>
  <si>
    <t>The printing company may be awarded 1 point if it is certified to calculate the climate impact of the printing company or individual graphic products under the following conditions:</t>
  </si>
  <si>
    <t>Indicate Yes or NO in the light blue fields for calculation of points in P7</t>
  </si>
  <si>
    <t>Conditions</t>
  </si>
  <si>
    <t>The CO2 calculation tool is in compliance with ISO 16759 and the GHG Protocol , such as ClimateCalc . Prerequisites and boundaries underlaying the CO2 calculation tool must be described.
The calculation/calculation tool must be certified and verified by independent third-party.
If the printing company intends to communicate its CO2 calculations, it must be made clear which emissions sources, CO2 factors, prerequisites and boundaries have been used in the calculation.</t>
  </si>
  <si>
    <t>Certified to calculate the climate impact</t>
  </si>
  <si>
    <t>Point score P7 CO2 calculation</t>
  </si>
  <si>
    <t>Table 6</t>
  </si>
  <si>
    <t xml:space="preserve">Table 7 </t>
  </si>
  <si>
    <t>Table 8</t>
  </si>
  <si>
    <t>5                
5                                      10
10</t>
  </si>
  <si>
    <t xml:space="preserve">Fill in if the printing company is certified to calculate the climate impact of the printing company or individual graphic products in table 4 </t>
  </si>
  <si>
    <t xml:space="preserve">Fill in tons substrates purchased annually distributed on the printing method and the quantity of tons waste paper in table 5 </t>
  </si>
  <si>
    <t>Fill in tons substrates purchased annually and the annual quantity (kg) of mixed waste in table 6</t>
  </si>
  <si>
    <t>Fill in use of ecolabelled products and services in table 7</t>
  </si>
  <si>
    <t>Fill in number of orders produces annualy and fill in number of orders produced using the Nordic Swan logo in table 8</t>
  </si>
  <si>
    <t>NO</t>
  </si>
  <si>
    <r>
      <t xml:space="preserve">The printing company may be awarded up to </t>
    </r>
    <r>
      <rPr>
        <b/>
        <sz val="11"/>
        <color theme="1"/>
        <rFont val="Calibri"/>
        <family val="2"/>
      </rPr>
      <t>maximum 3 points</t>
    </r>
    <r>
      <rPr>
        <sz val="11"/>
        <color theme="1"/>
        <rFont val="Calibri"/>
        <family val="2"/>
      </rPr>
      <t xml:space="preserve"> depending on the annual use of ecolabelled products and services</t>
    </r>
  </si>
  <si>
    <t>P7 CO2</t>
  </si>
  <si>
    <t>P11 Use of the Nordic Swan Ecolabel logo on printed matter</t>
  </si>
  <si>
    <t>Please enter whole numbers withour decimals.  
Rules of Rounding: General rule of rounding e.g. 0,5 go up, so 4,5 rounds up to 5.</t>
  </si>
  <si>
    <t>IPA2</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</si>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</sst>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font>
      <sz val="11"/>
      <color theme="1"/>
      <name val="Calibri"/>
      <family val="2"/>
      <scheme val="minor"/>
    </font>
    <font>
      <sz val="8"/>
      <color theme="1"/>
      <name val="Arial"/>
      <family val="2"/>
    </font>
    <font>
      <b/>
      <sz val="8"/>
      <color theme="1"/>
      <name val="Arial"/>
      <family val="2"/>
    </font>
    <font>
      <i/>
      <sz val="8"/>
      <color theme="1"/>
      <name val="Arial"/>
      <family val="2"/>
    </font>
    <font>
      <b/>
      <sz val="11"/>
      <color theme="1"/>
      <name val="Calibri"/>
      <family val="2"/>
      <scheme val="minor"/>
    </font>
    <font>
      <b/>
      <sz val="12"/>
      <color theme="1"/>
      <name val="Arial"/>
      <family val="2"/>
    </font>
    <font>
      <b/>
      <sz val="14"/>
      <color theme="1"/>
      <name val="Calibri"/>
      <family val="2"/>
      <scheme val="minor"/>
    </font>
    <font>
      <b/>
      <sz val="16"/>
      <color theme="1"/>
      <name val="Calibri"/>
      <family val="2"/>
      <scheme val="minor"/>
    </font>
    <font>
      <b/>
      <sz val="12"/>
      <color theme="1"/>
      <name val="Calibri"/>
      <family val="2"/>
      <scheme val="minor"/>
    </font>
    <font>
      <sz val="11"/>
      <color theme="1"/>
      <name val="Calibri"/>
      <family val="2"/>
    </font>
    <font>
      <b/>
      <sz val="11"/>
      <color theme="1"/>
      <name val="Calibri"/>
      <family val="2"/>
    </font>
    <font>
      <sz val="14"/>
      <color theme="1"/>
      <name val="Calibri"/>
      <family val="2"/>
      <scheme val="minor"/>
    </font>
    <font>
      <sz val="16"/>
      <color theme="1"/>
      <name val="Calibri"/>
      <family val="2"/>
      <scheme val="minor"/>
    </font>
    <font>
      <sz val="10"/>
      <name val="Geneva"/>
    </font>
    <font>
      <b/>
      <sz val="10"/>
      <name val="Geneva"/>
    </font>
    <font>
      <sz val="14"/>
      <name val="Geneva"/>
    </font>
    <font>
      <b/>
      <i/>
      <sz val="14"/>
      <name val="Geneva"/>
    </font>
    <font>
      <b/>
      <sz val="14"/>
      <name val="Calibri"/>
      <family val="2"/>
      <scheme val="minor"/>
    </font>
    <font>
      <b/>
      <sz val="10"/>
      <name val="Calibri"/>
      <family val="2"/>
      <scheme val="minor"/>
    </font>
    <font>
      <b/>
      <sz val="12"/>
      <name val="Calibri"/>
      <family val="2"/>
      <scheme val="minor"/>
    </font>
    <font>
      <b/>
      <u/>
      <sz val="14"/>
      <name val="Calibri"/>
      <family val="2"/>
      <scheme val="minor"/>
    </font>
    <font>
      <b/>
      <sz val="11"/>
      <name val="Calibri"/>
      <family val="2"/>
      <scheme val="minor"/>
    </font>
  </fonts>
  <fills count="7">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s>
  <cellStyleXfs count="2">
    <xf numFmtId="0" fontId="0" fillId="0" borderId="0"/>
    <xf numFmtId="0" fontId="13" fillId="0" borderId="0"/>
  </cellStyleXfs>
  <cellXfs count="131">
    <xf numFmtId="0" fontId="0" fillId="0" borderId="0" xfId="0"/>
    <xf numFmtId="0" fontId="1" fillId="0" borderId="0" xfId="0" applyFont="1"/>
    <xf numFmtId="9" fontId="1" fillId="0" borderId="0" xfId="0" applyNumberFormat="1" applyFont="1" applyBorder="1" applyAlignment="1">
      <alignment vertical="center" wrapText="1"/>
    </xf>
    <xf numFmtId="0" fontId="1" fillId="0" borderId="0" xfId="0" applyFont="1" applyBorder="1" applyAlignment="1">
      <alignment vertical="center" wrapText="1"/>
    </xf>
    <xf numFmtId="0" fontId="0" fillId="0" borderId="0" xfId="0" applyAlignment="1">
      <alignment horizontal="left"/>
    </xf>
    <xf numFmtId="0" fontId="0" fillId="3" borderId="0" xfId="0" applyFill="1"/>
    <xf numFmtId="0" fontId="2" fillId="3" borderId="1" xfId="0" applyFont="1" applyFill="1" applyBorder="1" applyAlignment="1">
      <alignment vertical="top"/>
    </xf>
    <xf numFmtId="0" fontId="1" fillId="3" borderId="1" xfId="0" applyFont="1" applyFill="1" applyBorder="1" applyAlignment="1">
      <alignment vertical="center" wrapText="1"/>
    </xf>
    <xf numFmtId="0" fontId="1" fillId="3" borderId="1" xfId="0" applyFont="1" applyFill="1" applyBorder="1" applyAlignment="1">
      <alignment vertical="center"/>
    </xf>
    <xf numFmtId="0" fontId="3" fillId="3" borderId="1" xfId="0" applyFont="1" applyFill="1" applyBorder="1" applyAlignment="1">
      <alignment horizontal="left" vertical="center" indent="5"/>
    </xf>
    <xf numFmtId="0" fontId="3" fillId="3" borderId="1" xfId="0" applyFont="1" applyFill="1" applyBorder="1" applyAlignment="1">
      <alignment horizontal="left" vertical="top" wrapText="1" indent="5"/>
    </xf>
    <xf numFmtId="0" fontId="3" fillId="3" borderId="1" xfId="0" applyFont="1" applyFill="1" applyBorder="1" applyAlignment="1">
      <alignment horizontal="left" vertical="center" wrapText="1" indent="5"/>
    </xf>
    <xf numFmtId="0" fontId="3" fillId="3" borderId="1" xfId="0" applyFont="1" applyFill="1" applyBorder="1" applyAlignment="1">
      <alignment horizontal="left" indent="5"/>
    </xf>
    <xf numFmtId="0" fontId="2" fillId="3" borderId="1" xfId="0" applyFont="1" applyFill="1" applyBorder="1" applyAlignment="1">
      <alignment vertical="top" wrapText="1"/>
    </xf>
    <xf numFmtId="0" fontId="1" fillId="3" borderId="2" xfId="0" applyFont="1" applyFill="1" applyBorder="1" applyAlignment="1">
      <alignment horizontal="center" vertical="center"/>
    </xf>
    <xf numFmtId="0" fontId="2" fillId="3" borderId="2" xfId="0" applyFont="1" applyFill="1" applyBorder="1" applyAlignment="1">
      <alignment vertical="top"/>
    </xf>
    <xf numFmtId="0" fontId="2" fillId="3" borderId="10" xfId="0" applyFont="1" applyFill="1" applyBorder="1" applyAlignment="1">
      <alignment horizontal="left" vertical="top"/>
    </xf>
    <xf numFmtId="0" fontId="2" fillId="3" borderId="2" xfId="0" applyFont="1" applyFill="1" applyBorder="1" applyAlignment="1">
      <alignment horizontal="left" vertical="top"/>
    </xf>
    <xf numFmtId="0" fontId="0" fillId="3" borderId="2" xfId="0" applyFill="1" applyBorder="1"/>
    <xf numFmtId="0" fontId="4" fillId="3" borderId="10" xfId="0" applyFont="1" applyFill="1" applyBorder="1" applyAlignment="1">
      <alignment vertical="top"/>
    </xf>
    <xf numFmtId="0" fontId="1" fillId="3" borderId="0" xfId="0" applyFont="1" applyFill="1" applyAlignment="1">
      <alignment horizontal="center" vertical="center"/>
    </xf>
    <xf numFmtId="0" fontId="1" fillId="3" borderId="0" xfId="0" applyFont="1" applyFill="1"/>
    <xf numFmtId="0" fontId="2" fillId="3" borderId="3" xfId="0" applyFont="1" applyFill="1" applyBorder="1" applyAlignment="1">
      <alignment vertical="top" wrapText="1"/>
    </xf>
    <xf numFmtId="0" fontId="2" fillId="3" borderId="4" xfId="0" applyFont="1" applyFill="1" applyBorder="1" applyAlignment="1">
      <alignment vertical="top" wrapText="1"/>
    </xf>
    <xf numFmtId="0" fontId="2" fillId="3" borderId="7" xfId="0" applyFont="1" applyFill="1" applyBorder="1" applyAlignment="1">
      <alignment vertical="top" wrapText="1"/>
    </xf>
    <xf numFmtId="0" fontId="2" fillId="3" borderId="8" xfId="0" applyFont="1" applyFill="1" applyBorder="1" applyAlignment="1">
      <alignment vertical="top" wrapText="1"/>
    </xf>
    <xf numFmtId="0" fontId="1" fillId="3" borderId="3" xfId="0" applyFont="1" applyFill="1" applyBorder="1" applyAlignment="1">
      <alignment vertical="center" wrapText="1"/>
    </xf>
    <xf numFmtId="0" fontId="1" fillId="3" borderId="6" xfId="0" applyFont="1" applyFill="1" applyBorder="1" applyAlignment="1">
      <alignment horizontal="center" vertical="center" wrapText="1"/>
    </xf>
    <xf numFmtId="0" fontId="1" fillId="3" borderId="4" xfId="0" applyFont="1" applyFill="1" applyBorder="1" applyAlignment="1">
      <alignment vertical="center" wrapText="1"/>
    </xf>
    <xf numFmtId="0" fontId="1" fillId="3" borderId="4" xfId="0" applyFont="1" applyFill="1" applyBorder="1" applyAlignment="1">
      <alignment horizontal="center" vertical="center" wrapText="1"/>
    </xf>
    <xf numFmtId="1" fontId="1" fillId="3" borderId="5" xfId="0" applyNumberFormat="1" applyFont="1" applyFill="1" applyBorder="1" applyAlignment="1">
      <alignment horizontal="center" vertical="center"/>
    </xf>
    <xf numFmtId="0" fontId="1" fillId="3" borderId="1" xfId="0" applyFont="1" applyFill="1" applyBorder="1" applyAlignment="1">
      <alignment horizontal="center" vertical="center" wrapText="1"/>
    </xf>
    <xf numFmtId="164" fontId="1" fillId="3" borderId="0" xfId="0" applyNumberFormat="1" applyFont="1" applyFill="1" applyAlignment="1">
      <alignment horizontal="center" vertical="center"/>
    </xf>
    <xf numFmtId="0" fontId="1" fillId="3" borderId="0" xfId="0" applyFont="1" applyFill="1" applyBorder="1"/>
    <xf numFmtId="9" fontId="1" fillId="3" borderId="3" xfId="0" applyNumberFormat="1" applyFont="1" applyFill="1" applyBorder="1" applyAlignment="1">
      <alignment horizontal="left" vertical="center" wrapText="1"/>
    </xf>
    <xf numFmtId="0" fontId="1" fillId="3" borderId="3" xfId="0" applyFont="1" applyFill="1" applyBorder="1" applyAlignment="1">
      <alignment horizontal="left" vertical="center" wrapText="1"/>
    </xf>
    <xf numFmtId="9" fontId="1" fillId="3" borderId="0" xfId="0" applyNumberFormat="1" applyFont="1" applyFill="1" applyBorder="1" applyAlignment="1">
      <alignment vertical="center" wrapText="1"/>
    </xf>
    <xf numFmtId="0" fontId="1" fillId="3" borderId="0" xfId="0" applyFont="1" applyFill="1" applyBorder="1" applyAlignment="1">
      <alignment vertical="center" wrapText="1"/>
    </xf>
    <xf numFmtId="0" fontId="1" fillId="3" borderId="11" xfId="0" applyFont="1" applyFill="1" applyBorder="1"/>
    <xf numFmtId="0" fontId="5" fillId="3" borderId="7" xfId="0" applyFont="1" applyFill="1" applyBorder="1"/>
    <xf numFmtId="0" fontId="1" fillId="3" borderId="7" xfId="0" applyFont="1" applyFill="1" applyBorder="1"/>
    <xf numFmtId="0" fontId="1" fillId="3" borderId="1" xfId="0" applyFont="1" applyFill="1" applyBorder="1" applyAlignment="1">
      <alignment vertical="top" wrapText="1"/>
    </xf>
    <xf numFmtId="164" fontId="1" fillId="3" borderId="1" xfId="0" applyNumberFormat="1" applyFont="1" applyFill="1" applyBorder="1"/>
    <xf numFmtId="0" fontId="1" fillId="3" borderId="12" xfId="0" applyFont="1" applyFill="1" applyBorder="1"/>
    <xf numFmtId="0" fontId="1" fillId="3" borderId="1" xfId="0" applyFont="1" applyFill="1" applyBorder="1"/>
    <xf numFmtId="0" fontId="2" fillId="3" borderId="7" xfId="0" applyFont="1" applyFill="1" applyBorder="1"/>
    <xf numFmtId="0" fontId="3" fillId="3" borderId="7" xfId="0" applyFont="1" applyFill="1" applyBorder="1" applyAlignment="1">
      <alignment vertical="top" wrapText="1"/>
    </xf>
    <xf numFmtId="0" fontId="1" fillId="3" borderId="7" xfId="0" applyFont="1" applyFill="1" applyBorder="1" applyAlignment="1">
      <alignment vertical="top" wrapText="1"/>
    </xf>
    <xf numFmtId="0" fontId="1" fillId="3" borderId="7" xfId="0" applyFont="1" applyFill="1" applyBorder="1" applyAlignment="1">
      <alignment horizontal="left" vertical="top" wrapText="1"/>
    </xf>
    <xf numFmtId="0" fontId="1" fillId="3" borderId="1" xfId="0" applyFont="1" applyFill="1" applyBorder="1" applyAlignment="1">
      <alignment wrapText="1"/>
    </xf>
    <xf numFmtId="0" fontId="1" fillId="5" borderId="1" xfId="0" applyFont="1" applyFill="1" applyBorder="1"/>
    <xf numFmtId="0" fontId="2" fillId="0" borderId="0" xfId="0" applyFont="1" applyBorder="1" applyAlignment="1">
      <alignment vertical="center" wrapText="1"/>
    </xf>
    <xf numFmtId="0" fontId="0" fillId="0" borderId="0" xfId="0" applyBorder="1"/>
    <xf numFmtId="0" fontId="2" fillId="3" borderId="2" xfId="0" applyFont="1" applyFill="1" applyBorder="1" applyAlignment="1">
      <alignment vertical="top" wrapText="1"/>
    </xf>
    <xf numFmtId="0" fontId="2" fillId="3" borderId="10" xfId="0" applyFont="1" applyFill="1" applyBorder="1" applyAlignment="1">
      <alignment vertical="top"/>
    </xf>
    <xf numFmtId="0" fontId="1" fillId="3" borderId="7" xfId="0" applyFont="1" applyFill="1" applyBorder="1" applyAlignment="1">
      <alignment vertical="center" wrapText="1"/>
    </xf>
    <xf numFmtId="0" fontId="0" fillId="3" borderId="1" xfId="0" applyFill="1" applyBorder="1"/>
    <xf numFmtId="0" fontId="2" fillId="3" borderId="2" xfId="0" applyFont="1" applyFill="1" applyBorder="1" applyAlignment="1">
      <alignment horizontal="center" vertical="top" wrapText="1"/>
    </xf>
    <xf numFmtId="0" fontId="6" fillId="3" borderId="0" xfId="0" applyFont="1" applyFill="1"/>
    <xf numFmtId="0" fontId="7" fillId="3" borderId="0" xfId="0" applyFont="1" applyFill="1"/>
    <xf numFmtId="0" fontId="2" fillId="3" borderId="1" xfId="0" applyFont="1" applyFill="1" applyBorder="1" applyAlignment="1">
      <alignment vertical="center"/>
    </xf>
    <xf numFmtId="0" fontId="0" fillId="3" borderId="0" xfId="0" applyFill="1" applyBorder="1"/>
    <xf numFmtId="0" fontId="2" fillId="3" borderId="1" xfId="0" applyFont="1" applyFill="1" applyBorder="1" applyAlignment="1">
      <alignment vertical="center" wrapText="1"/>
    </xf>
    <xf numFmtId="0" fontId="2" fillId="3" borderId="2" xfId="0" applyFont="1" applyFill="1" applyBorder="1" applyAlignment="1">
      <alignment vertical="center" wrapText="1"/>
    </xf>
    <xf numFmtId="0" fontId="1" fillId="3" borderId="3" xfId="0" applyNumberFormat="1" applyFont="1" applyFill="1" applyBorder="1" applyAlignment="1">
      <alignment horizontal="left" vertical="center" wrapText="1"/>
    </xf>
    <xf numFmtId="0" fontId="1" fillId="3" borderId="3" xfId="0" applyNumberFormat="1" applyFont="1" applyFill="1" applyBorder="1" applyAlignment="1">
      <alignment vertical="center" wrapText="1"/>
    </xf>
    <xf numFmtId="0" fontId="7" fillId="0" borderId="0" xfId="0" applyFont="1"/>
    <xf numFmtId="0" fontId="4" fillId="0" borderId="0" xfId="0" applyFont="1"/>
    <xf numFmtId="0" fontId="9" fillId="0" borderId="0" xfId="0" applyFont="1"/>
    <xf numFmtId="0" fontId="0" fillId="0" borderId="0" xfId="0" applyFill="1"/>
    <xf numFmtId="0" fontId="0" fillId="0" borderId="0" xfId="0" applyFill="1" applyBorder="1"/>
    <xf numFmtId="0" fontId="1" fillId="4" borderId="1" xfId="0" applyFont="1" applyFill="1" applyBorder="1"/>
    <xf numFmtId="0" fontId="9" fillId="0" borderId="0" xfId="0" applyFont="1" applyAlignment="1">
      <alignment horizontal="left" vertical="top" wrapText="1"/>
    </xf>
    <xf numFmtId="0" fontId="9" fillId="0" borderId="0" xfId="0" applyFont="1" applyAlignment="1">
      <alignment horizontal="left" vertical="top" wrapText="1"/>
    </xf>
    <xf numFmtId="0" fontId="1" fillId="3" borderId="3" xfId="0" applyFont="1" applyFill="1" applyBorder="1"/>
    <xf numFmtId="0" fontId="11" fillId="0" borderId="0" xfId="0" applyFont="1"/>
    <xf numFmtId="0" fontId="12" fillId="0" borderId="0" xfId="0" applyFont="1"/>
    <xf numFmtId="0" fontId="6" fillId="0" borderId="0" xfId="0" applyFont="1"/>
    <xf numFmtId="0" fontId="9" fillId="0" borderId="0" xfId="0" applyFont="1" applyAlignment="1">
      <alignment vertical="top" wrapText="1"/>
    </xf>
    <xf numFmtId="0" fontId="9" fillId="0" borderId="0" xfId="0" applyFont="1" applyAlignment="1">
      <alignment horizontal="left" vertical="top"/>
    </xf>
    <xf numFmtId="0" fontId="2" fillId="3" borderId="12" xfId="0" applyFont="1" applyFill="1" applyBorder="1" applyAlignment="1">
      <alignment vertical="top" wrapText="1"/>
    </xf>
    <xf numFmtId="0" fontId="1" fillId="4" borderId="1" xfId="0" applyFont="1" applyFill="1" applyBorder="1" applyAlignment="1">
      <alignment vertical="center"/>
    </xf>
    <xf numFmtId="0" fontId="4" fillId="3" borderId="1" xfId="0" applyFont="1" applyFill="1" applyBorder="1" applyAlignment="1">
      <alignment vertical="top" wrapText="1"/>
    </xf>
    <xf numFmtId="0" fontId="2" fillId="3" borderId="1" xfId="0" applyFont="1" applyFill="1" applyBorder="1"/>
    <xf numFmtId="0" fontId="4" fillId="3" borderId="1" xfId="0" applyFont="1" applyFill="1" applyBorder="1"/>
    <xf numFmtId="0" fontId="1" fillId="3" borderId="1" xfId="0" applyFont="1" applyFill="1" applyBorder="1" applyAlignment="1">
      <alignment horizontal="right"/>
    </xf>
    <xf numFmtId="164" fontId="1" fillId="3" borderId="1" xfId="0" applyNumberFormat="1" applyFont="1" applyFill="1" applyBorder="1" applyAlignment="1">
      <alignment horizontal="right"/>
    </xf>
    <xf numFmtId="0" fontId="1" fillId="4" borderId="12" xfId="0" applyFont="1" applyFill="1" applyBorder="1"/>
    <xf numFmtId="164" fontId="1" fillId="3" borderId="1" xfId="0" applyNumberFormat="1" applyFont="1" applyFill="1" applyBorder="1" applyAlignment="1">
      <alignment vertical="center" wrapText="1"/>
    </xf>
    <xf numFmtId="0" fontId="13" fillId="0" borderId="0" xfId="1" applyAlignment="1">
      <alignment vertical="top" wrapText="1"/>
    </xf>
    <xf numFmtId="0" fontId="13" fillId="0" borderId="0" xfId="1"/>
    <xf numFmtId="0" fontId="15" fillId="0" borderId="0" xfId="1" applyFont="1"/>
    <xf numFmtId="0" fontId="6" fillId="4" borderId="1" xfId="0" applyFont="1" applyFill="1" applyBorder="1"/>
    <xf numFmtId="0" fontId="16" fillId="0" borderId="0" xfId="1" applyFont="1" applyFill="1" applyAlignment="1" applyProtection="1">
      <alignment horizontal="left"/>
      <protection locked="0"/>
    </xf>
    <xf numFmtId="0" fontId="13" fillId="0" borderId="0" xfId="1"/>
    <xf numFmtId="0" fontId="17" fillId="0" borderId="0" xfId="1" applyFont="1"/>
    <xf numFmtId="0" fontId="18" fillId="0" borderId="0" xfId="1" applyFont="1"/>
    <xf numFmtId="0" fontId="20" fillId="6" borderId="0" xfId="1" applyFont="1" applyFill="1"/>
    <xf numFmtId="0" fontId="13" fillId="6" borderId="0" xfId="1" applyFill="1"/>
    <xf numFmtId="0" fontId="8" fillId="6" borderId="0" xfId="0" applyFont="1" applyFill="1"/>
    <xf numFmtId="0" fontId="0" fillId="6" borderId="0" xfId="0" applyFill="1"/>
    <xf numFmtId="0" fontId="19" fillId="6" borderId="0" xfId="1" applyFont="1" applyFill="1"/>
    <xf numFmtId="0" fontId="0" fillId="2" borderId="0" xfId="0" applyFill="1"/>
    <xf numFmtId="0" fontId="16" fillId="6" borderId="0" xfId="1" applyFont="1" applyFill="1" applyAlignment="1" applyProtection="1">
      <alignment horizontal="left"/>
      <protection locked="0"/>
    </xf>
    <xf numFmtId="0" fontId="1" fillId="2" borderId="4" xfId="0" applyFont="1" applyFill="1" applyBorder="1" applyAlignment="1" applyProtection="1">
      <alignment vertical="center" wrapText="1"/>
      <protection locked="0"/>
    </xf>
    <xf numFmtId="0" fontId="1" fillId="2" borderId="1" xfId="0" applyFont="1" applyFill="1" applyBorder="1" applyProtection="1">
      <protection locked="0"/>
    </xf>
    <xf numFmtId="0" fontId="1" fillId="2" borderId="2" xfId="0" applyFont="1" applyFill="1" applyBorder="1" applyProtection="1">
      <protection locked="0"/>
    </xf>
    <xf numFmtId="0" fontId="1" fillId="2" borderId="1" xfId="0" applyFont="1" applyFill="1" applyBorder="1" applyAlignment="1" applyProtection="1">
      <alignment vertical="center"/>
      <protection locked="0"/>
    </xf>
    <xf numFmtId="0" fontId="1" fillId="2" borderId="1" xfId="0" applyFont="1" applyFill="1" applyBorder="1" applyAlignment="1" applyProtection="1">
      <alignment horizontal="right"/>
      <protection locked="0"/>
    </xf>
    <xf numFmtId="0" fontId="1" fillId="2" borderId="7" xfId="0" applyFont="1" applyFill="1" applyBorder="1" applyAlignment="1" applyProtection="1">
      <alignment horizontal="right"/>
      <protection locked="0"/>
    </xf>
    <xf numFmtId="0" fontId="1" fillId="2" borderId="1" xfId="0"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protection locked="0"/>
    </xf>
    <xf numFmtId="0" fontId="0" fillId="0" borderId="0" xfId="0" applyProtection="1">
      <protection locked="0"/>
    </xf>
    <xf numFmtId="0" fontId="1" fillId="3" borderId="3" xfId="0" applyFont="1" applyFill="1" applyBorder="1" applyAlignment="1">
      <alignment vertical="top" wrapText="1"/>
    </xf>
    <xf numFmtId="0" fontId="1" fillId="3" borderId="9" xfId="0" applyFont="1" applyFill="1" applyBorder="1" applyAlignment="1">
      <alignment horizontal="left" vertical="center" wrapText="1"/>
    </xf>
    <xf numFmtId="0" fontId="1" fillId="3" borderId="11" xfId="0" applyFont="1" applyFill="1" applyBorder="1" applyAlignment="1">
      <alignment horizontal="center"/>
    </xf>
    <xf numFmtId="0" fontId="0" fillId="3" borderId="0" xfId="0" applyFill="1" applyAlignment="1">
      <alignment vertical="top" wrapText="1"/>
    </xf>
    <xf numFmtId="0" fontId="0" fillId="3" borderId="0" xfId="0" applyFill="1" applyAlignment="1">
      <alignment vertical="center" wrapText="1"/>
    </xf>
    <xf numFmtId="0" fontId="0" fillId="3" borderId="0" xfId="0" applyFill="1" applyAlignment="1">
      <alignment horizontal="left" vertical="top" wrapText="1"/>
    </xf>
    <xf numFmtId="0" fontId="0" fillId="3" borderId="1" xfId="0" applyFont="1" applyFill="1" applyBorder="1"/>
    <xf numFmtId="0" fontId="0" fillId="3" borderId="1" xfId="0" applyFill="1" applyBorder="1" applyAlignment="1">
      <alignment vertical="center" wrapText="1"/>
    </xf>
    <xf numFmtId="0" fontId="0" fillId="4" borderId="1" xfId="0" applyFill="1" applyBorder="1"/>
    <xf numFmtId="0" fontId="17" fillId="0" borderId="0" xfId="1" applyFont="1" applyAlignment="1">
      <alignment horizontal="left" vertical="top" wrapText="1"/>
    </xf>
    <xf numFmtId="0" fontId="0" fillId="2" borderId="1" xfId="0" applyFill="1" applyBorder="1" applyAlignment="1" applyProtection="1">
      <alignment vertical="center" wrapText="1"/>
      <protection locked="0"/>
    </xf>
    <xf numFmtId="0" fontId="17" fillId="0" borderId="0" xfId="1" applyFont="1" applyAlignment="1">
      <alignment horizontal="left" vertical="top" wrapText="1"/>
    </xf>
    <xf numFmtId="0" fontId="14" fillId="2" borderId="0" xfId="1" applyFont="1" applyFill="1" applyAlignment="1">
      <alignment horizontal="left" vertical="top" wrapText="1"/>
    </xf>
    <xf numFmtId="0" fontId="9" fillId="0" borderId="0" xfId="0" applyFont="1" applyAlignment="1">
      <alignment horizontal="left" vertical="top" wrapText="1"/>
    </xf>
    <xf numFmtId="0" fontId="0" fillId="0" borderId="0" xfId="0" applyAlignment="1">
      <alignment horizontal="left" vertical="top" wrapText="1"/>
    </xf>
    <xf numFmtId="0" fontId="1" fillId="3" borderId="11"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3" borderId="3" xfId="0" applyFont="1" applyFill="1" applyBorder="1" applyAlignment="1">
      <alignment horizontal="left" vertical="center" wrapText="1"/>
    </xf>
  </cellXfs>
  <cellStyles count="2">
    <cellStyle name="Normal" xfId="0" builtinId="0"/>
    <cellStyle name="Normal 2" xfId="1" xr:uid="{BD514DBD-7704-419B-9AD0-9C6E905D736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08631-C0E7-4B44-9BE3-D1068AD4BFB6}">
  <dimension ref="A2:M21"/>
  <sheetViews>
    <sheetView tabSelected="1" zoomScale="80" zoomScaleNormal="80" workbookViewId="0">
      <selection activeCell="A30" sqref="A30"/>
    </sheetView>
  </sheetViews>
  <sheetFormatPr defaultRowHeight="14.4"/>
  <cols>
    <col min="1" max="1" width="92" customWidth="1"/>
    <col min="10" max="10" width="18.33203125" customWidth="1"/>
  </cols>
  <sheetData>
    <row r="2" spans="1:13" ht="57.75" customHeight="1">
      <c r="A2" s="124" t="s">
        <v>124</v>
      </c>
      <c r="B2" s="124"/>
      <c r="C2" s="124"/>
      <c r="D2" s="124"/>
      <c r="E2" s="124"/>
      <c r="F2" s="124"/>
      <c r="G2" s="124"/>
      <c r="H2" s="124"/>
      <c r="I2" s="124"/>
      <c r="J2" s="124"/>
      <c r="K2" s="124"/>
      <c r="L2" s="89"/>
    </row>
    <row r="3" spans="1:13">
      <c r="A3" s="89"/>
      <c r="B3" s="89"/>
      <c r="C3" s="89"/>
      <c r="D3" s="89"/>
      <c r="E3" s="89"/>
      <c r="F3" s="89"/>
      <c r="G3" s="89"/>
      <c r="H3" s="89"/>
      <c r="I3" s="89"/>
      <c r="J3" s="89"/>
      <c r="K3" s="89"/>
      <c r="L3" s="89"/>
    </row>
    <row r="5" spans="1:13" ht="18">
      <c r="A5" s="95" t="s">
        <v>125</v>
      </c>
      <c r="B5" s="96"/>
      <c r="C5" s="96"/>
      <c r="D5" s="96"/>
      <c r="E5" s="96"/>
      <c r="F5" s="67"/>
      <c r="G5" s="67"/>
      <c r="H5" s="67"/>
      <c r="I5" s="67"/>
      <c r="J5" s="67"/>
      <c r="K5" s="67"/>
    </row>
    <row r="6" spans="1:13">
      <c r="A6" s="67"/>
      <c r="B6" s="67"/>
      <c r="C6" s="67"/>
      <c r="D6" s="67"/>
      <c r="E6" s="67"/>
      <c r="F6" s="67"/>
      <c r="G6" s="67"/>
      <c r="H6" s="67"/>
      <c r="I6" s="67"/>
      <c r="J6" s="67"/>
      <c r="K6" s="67"/>
    </row>
    <row r="7" spans="1:13" ht="45.75" customHeight="1">
      <c r="A7" s="124" t="s">
        <v>126</v>
      </c>
      <c r="B7" s="124"/>
      <c r="C7" s="124"/>
      <c r="D7" s="124"/>
      <c r="E7" s="124"/>
      <c r="F7" s="124"/>
      <c r="G7" s="124"/>
      <c r="H7" s="124"/>
      <c r="I7" s="124"/>
      <c r="J7" s="124"/>
      <c r="K7" s="124"/>
      <c r="L7" s="90"/>
      <c r="M7" s="90"/>
    </row>
    <row r="8" spans="1:13" ht="19.5" customHeight="1">
      <c r="A8" s="122"/>
      <c r="B8" s="122"/>
      <c r="C8" s="122"/>
      <c r="D8" s="122"/>
      <c r="E8" s="122"/>
      <c r="F8" s="122"/>
      <c r="G8" s="122"/>
      <c r="H8" s="122"/>
      <c r="I8" s="122"/>
      <c r="J8" s="122"/>
      <c r="K8" s="122"/>
      <c r="L8" s="94"/>
      <c r="M8" s="94"/>
    </row>
    <row r="9" spans="1:13" ht="45.75" customHeight="1">
      <c r="A9" s="122" t="s">
        <v>194</v>
      </c>
      <c r="B9" s="122"/>
      <c r="C9" s="122"/>
      <c r="D9" s="122"/>
      <c r="E9" s="122"/>
      <c r="F9" s="122"/>
      <c r="G9" s="122"/>
      <c r="H9" s="122"/>
      <c r="I9" s="122"/>
      <c r="J9" s="122"/>
      <c r="K9" s="122"/>
      <c r="L9" s="94"/>
      <c r="M9" s="94"/>
    </row>
    <row r="10" spans="1:13" ht="17.399999999999999">
      <c r="A10" s="91"/>
      <c r="B10" s="90"/>
      <c r="C10" s="90"/>
      <c r="D10" s="90"/>
      <c r="E10" s="90"/>
      <c r="F10" s="90"/>
      <c r="G10" s="90"/>
      <c r="H10" s="90"/>
      <c r="I10" s="90"/>
      <c r="J10" s="94"/>
      <c r="K10" s="90"/>
      <c r="L10" s="90"/>
      <c r="M10" s="90"/>
    </row>
    <row r="11" spans="1:13" ht="27" customHeight="1">
      <c r="A11" s="97" t="s">
        <v>127</v>
      </c>
      <c r="B11" s="98"/>
      <c r="C11" s="98"/>
      <c r="D11" s="98"/>
      <c r="E11" s="98"/>
      <c r="F11" s="98"/>
      <c r="G11" s="98"/>
      <c r="H11" s="98"/>
      <c r="I11" s="98"/>
      <c r="J11" s="125" t="s">
        <v>137</v>
      </c>
      <c r="K11" s="125"/>
      <c r="L11" s="90"/>
      <c r="M11" s="90"/>
    </row>
    <row r="12" spans="1:13" ht="15.6">
      <c r="A12" s="99" t="s">
        <v>133</v>
      </c>
      <c r="B12" s="99"/>
      <c r="C12" s="99"/>
      <c r="D12" s="99"/>
      <c r="E12" s="99"/>
      <c r="F12" s="99"/>
      <c r="G12" s="99"/>
      <c r="H12" s="99"/>
      <c r="I12" s="100"/>
      <c r="J12" s="102"/>
      <c r="K12" s="102"/>
    </row>
    <row r="13" spans="1:13" ht="15.6">
      <c r="A13" s="101" t="s">
        <v>134</v>
      </c>
      <c r="B13" s="99"/>
      <c r="C13" s="99"/>
      <c r="D13" s="99"/>
      <c r="E13" s="99"/>
      <c r="F13" s="99"/>
      <c r="G13" s="99"/>
      <c r="H13" s="99"/>
      <c r="I13" s="100"/>
      <c r="J13" s="102"/>
      <c r="K13" s="102"/>
    </row>
    <row r="14" spans="1:13" ht="15.6">
      <c r="A14" s="99" t="s">
        <v>135</v>
      </c>
      <c r="B14" s="99"/>
      <c r="C14" s="99"/>
      <c r="D14" s="99"/>
      <c r="E14" s="99"/>
      <c r="F14" s="99"/>
      <c r="G14" s="99"/>
      <c r="H14" s="99"/>
      <c r="I14" s="100"/>
      <c r="J14" s="102"/>
      <c r="K14" s="102"/>
    </row>
    <row r="15" spans="1:13" ht="15.6">
      <c r="A15" s="99" t="s">
        <v>185</v>
      </c>
      <c r="B15" s="99"/>
      <c r="C15" s="99"/>
      <c r="D15" s="99"/>
      <c r="E15" s="99"/>
      <c r="F15" s="99"/>
      <c r="G15" s="99"/>
      <c r="H15" s="99"/>
      <c r="I15" s="100"/>
      <c r="J15" s="102"/>
      <c r="K15" s="102"/>
    </row>
    <row r="16" spans="1:13" ht="15.6">
      <c r="A16" s="101" t="s">
        <v>186</v>
      </c>
      <c r="B16" s="99"/>
      <c r="C16" s="99"/>
      <c r="D16" s="99"/>
      <c r="E16" s="99"/>
      <c r="F16" s="99"/>
      <c r="G16" s="99"/>
      <c r="H16" s="99"/>
      <c r="I16" s="100"/>
      <c r="J16" s="102"/>
      <c r="K16" s="102"/>
    </row>
    <row r="17" spans="1:11" ht="15.6">
      <c r="A17" s="99" t="s">
        <v>187</v>
      </c>
      <c r="B17" s="99"/>
      <c r="C17" s="99"/>
      <c r="D17" s="99"/>
      <c r="E17" s="99"/>
      <c r="F17" s="99"/>
      <c r="G17" s="99"/>
      <c r="H17" s="99"/>
      <c r="I17" s="100"/>
      <c r="J17" s="102"/>
      <c r="K17" s="102"/>
    </row>
    <row r="18" spans="1:11" ht="15.6">
      <c r="A18" s="101" t="s">
        <v>188</v>
      </c>
      <c r="B18" s="99"/>
      <c r="C18" s="99"/>
      <c r="D18" s="99"/>
      <c r="E18" s="99"/>
      <c r="F18" s="99"/>
      <c r="G18" s="99"/>
      <c r="H18" s="99"/>
      <c r="I18" s="100"/>
      <c r="J18" s="102"/>
      <c r="K18" s="102"/>
    </row>
    <row r="19" spans="1:11" ht="15.6">
      <c r="A19" s="99" t="s">
        <v>189</v>
      </c>
      <c r="B19" s="99"/>
      <c r="C19" s="99"/>
      <c r="D19" s="99"/>
      <c r="E19" s="99"/>
      <c r="F19" s="99"/>
      <c r="G19" s="99"/>
      <c r="H19" s="99"/>
      <c r="I19" s="100"/>
      <c r="J19" s="102"/>
      <c r="K19" s="102"/>
    </row>
    <row r="20" spans="1:11" ht="18">
      <c r="A20" s="75"/>
    </row>
    <row r="21" spans="1:11" ht="17.399999999999999">
      <c r="A21" s="103" t="s">
        <v>136</v>
      </c>
      <c r="B21" s="93"/>
      <c r="C21" s="93"/>
      <c r="D21" s="93"/>
      <c r="E21" s="93"/>
    </row>
  </sheetData>
  <sheetProtection sheet="1" objects="1" scenarios="1"/>
  <mergeCells count="3">
    <mergeCell ref="A2:K2"/>
    <mergeCell ref="A7:K7"/>
    <mergeCell ref="J11:K1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DF5C2-93A9-43C5-BAF7-D2CD3D59760C}">
  <dimension ref="A1:N35"/>
  <sheetViews>
    <sheetView zoomScale="80" zoomScaleNormal="80" workbookViewId="0">
      <selection activeCell="E22" sqref="E22"/>
    </sheetView>
  </sheetViews>
  <sheetFormatPr defaultRowHeight="14.4"/>
  <cols>
    <col min="1" max="1" width="49.88671875" customWidth="1"/>
    <col min="2" max="2" width="17" customWidth="1"/>
    <col min="3" max="3" width="21.6640625" customWidth="1"/>
    <col min="5" max="5" width="27.109375" customWidth="1"/>
    <col min="6" max="6" width="8" customWidth="1"/>
    <col min="7" max="7" width="19.109375" customWidth="1"/>
    <col min="8" max="8" width="7.6640625" customWidth="1"/>
    <col min="9" max="9" width="29.5546875" customWidth="1"/>
    <col min="10" max="10" width="8" customWidth="1"/>
    <col min="11" max="11" width="25.88671875" customWidth="1"/>
    <col min="12" max="12" width="7.33203125" customWidth="1"/>
    <col min="13" max="13" width="34.6640625" customWidth="1"/>
    <col min="14" max="14" width="8.109375" customWidth="1"/>
    <col min="16" max="16" width="34.88671875" customWidth="1"/>
    <col min="17" max="17" width="6.44140625" customWidth="1"/>
  </cols>
  <sheetData>
    <row r="1" spans="1:14" ht="21">
      <c r="A1" s="59" t="s">
        <v>43</v>
      </c>
      <c r="B1" s="5"/>
      <c r="C1" s="5"/>
      <c r="D1" s="5"/>
      <c r="E1" s="5"/>
      <c r="F1" s="5"/>
      <c r="G1" s="5"/>
      <c r="H1" s="5"/>
      <c r="I1" s="5"/>
      <c r="J1" s="5"/>
      <c r="K1" s="5"/>
      <c r="L1" s="5"/>
      <c r="M1" s="5"/>
      <c r="N1" s="5"/>
    </row>
    <row r="2" spans="1:14" ht="18">
      <c r="A2" s="58" t="s">
        <v>68</v>
      </c>
      <c r="B2" s="5"/>
      <c r="C2" s="5"/>
      <c r="D2" s="5"/>
      <c r="E2" s="5"/>
      <c r="F2" s="5"/>
      <c r="G2" s="5"/>
      <c r="H2" s="5"/>
      <c r="I2" s="5"/>
      <c r="J2" s="5"/>
      <c r="K2" s="5"/>
      <c r="L2" s="5"/>
      <c r="M2" s="5"/>
      <c r="N2" s="5"/>
    </row>
    <row r="3" spans="1:14">
      <c r="A3" s="5" t="s">
        <v>67</v>
      </c>
      <c r="B3" s="5"/>
      <c r="C3" s="5"/>
      <c r="D3" s="5"/>
      <c r="E3" s="5"/>
      <c r="F3" s="5"/>
      <c r="G3" s="5"/>
      <c r="H3" s="5"/>
      <c r="I3" s="5"/>
      <c r="J3" s="5"/>
      <c r="K3" s="5"/>
      <c r="L3" s="5"/>
      <c r="M3" s="5"/>
      <c r="N3" s="5"/>
    </row>
    <row r="4" spans="1:14" ht="15" thickBot="1">
      <c r="A4" s="5"/>
      <c r="B4" s="5"/>
      <c r="C4" s="5"/>
      <c r="D4" s="5"/>
      <c r="E4" s="5"/>
      <c r="F4" s="5"/>
      <c r="G4" s="5"/>
      <c r="H4" s="5"/>
      <c r="I4" s="5"/>
      <c r="J4" s="5"/>
      <c r="K4" s="5"/>
      <c r="L4" s="5"/>
      <c r="M4" s="5"/>
      <c r="N4" s="5"/>
    </row>
    <row r="5" spans="1:14" ht="18.600000000000001" thickBot="1">
      <c r="A5" s="92" t="s">
        <v>128</v>
      </c>
      <c r="B5" s="5"/>
      <c r="C5" s="5"/>
      <c r="D5" s="5"/>
      <c r="E5" s="5"/>
      <c r="F5" s="5"/>
      <c r="G5" s="5"/>
      <c r="H5" s="5"/>
      <c r="I5" s="5"/>
      <c r="J5" s="5"/>
      <c r="K5" s="5"/>
      <c r="L5" s="5"/>
      <c r="M5" s="5"/>
      <c r="N5" s="5"/>
    </row>
    <row r="6" spans="1:14" ht="36" customHeight="1" thickBot="1">
      <c r="A6" s="6" t="s">
        <v>22</v>
      </c>
      <c r="B6" s="13" t="s">
        <v>21</v>
      </c>
      <c r="C6" s="13" t="s">
        <v>34</v>
      </c>
      <c r="D6" s="15" t="s">
        <v>1</v>
      </c>
      <c r="E6" s="16" t="s">
        <v>2</v>
      </c>
      <c r="F6" s="17"/>
      <c r="G6" s="16" t="s">
        <v>18</v>
      </c>
      <c r="H6" s="17"/>
      <c r="I6" s="16" t="s">
        <v>32</v>
      </c>
      <c r="J6" s="18"/>
      <c r="K6" s="19" t="s">
        <v>37</v>
      </c>
      <c r="L6" s="18"/>
      <c r="M6" s="19" t="s">
        <v>42</v>
      </c>
      <c r="N6" s="18"/>
    </row>
    <row r="7" spans="1:14" ht="36.75" customHeight="1" thickBot="1">
      <c r="A7" s="7" t="s">
        <v>11</v>
      </c>
      <c r="B7" s="14">
        <f>(B8+B12)</f>
        <v>2500</v>
      </c>
      <c r="C7" s="20"/>
      <c r="D7" s="21"/>
      <c r="E7" s="22" t="s">
        <v>3</v>
      </c>
      <c r="F7" s="23" t="s">
        <v>4</v>
      </c>
      <c r="G7" s="24" t="s">
        <v>16</v>
      </c>
      <c r="H7" s="25" t="s">
        <v>4</v>
      </c>
      <c r="I7" s="22" t="s">
        <v>26</v>
      </c>
      <c r="J7" s="23" t="s">
        <v>4</v>
      </c>
      <c r="K7" s="22" t="s">
        <v>38</v>
      </c>
      <c r="L7" s="23" t="s">
        <v>4</v>
      </c>
      <c r="M7" s="22" t="s">
        <v>41</v>
      </c>
      <c r="N7" s="23" t="s">
        <v>4</v>
      </c>
    </row>
    <row r="8" spans="1:14" ht="15" thickBot="1">
      <c r="A8" s="8" t="s">
        <v>12</v>
      </c>
      <c r="B8" s="111">
        <v>2000</v>
      </c>
      <c r="C8" s="20"/>
      <c r="D8" s="21"/>
      <c r="E8" s="26" t="s">
        <v>5</v>
      </c>
      <c r="F8" s="27">
        <v>0</v>
      </c>
      <c r="G8" s="114" t="s">
        <v>161</v>
      </c>
      <c r="H8" s="115">
        <v>0</v>
      </c>
      <c r="I8" s="28" t="s">
        <v>27</v>
      </c>
      <c r="J8" s="29">
        <v>0</v>
      </c>
      <c r="K8" s="26" t="s">
        <v>27</v>
      </c>
      <c r="L8" s="29">
        <v>0</v>
      </c>
      <c r="M8" s="26" t="s">
        <v>27</v>
      </c>
      <c r="N8" s="29">
        <v>0</v>
      </c>
    </row>
    <row r="9" spans="1:14" ht="15" thickBot="1">
      <c r="A9" s="9" t="s">
        <v>13</v>
      </c>
      <c r="B9" s="111">
        <v>500</v>
      </c>
      <c r="C9" s="30">
        <f>(B9/B8)*100</f>
        <v>25</v>
      </c>
      <c r="D9" s="21"/>
      <c r="E9" s="26" t="s">
        <v>6</v>
      </c>
      <c r="F9" s="27">
        <v>1</v>
      </c>
      <c r="G9" s="7" t="s">
        <v>158</v>
      </c>
      <c r="H9" s="31">
        <v>2</v>
      </c>
      <c r="I9" s="28" t="s">
        <v>28</v>
      </c>
      <c r="J9" s="29">
        <v>1</v>
      </c>
      <c r="K9" s="26" t="s">
        <v>28</v>
      </c>
      <c r="L9" s="29">
        <v>1</v>
      </c>
      <c r="M9" s="26" t="s">
        <v>28</v>
      </c>
      <c r="N9" s="29">
        <v>2</v>
      </c>
    </row>
    <row r="10" spans="1:14" ht="15" thickBot="1">
      <c r="A10" s="9" t="s">
        <v>14</v>
      </c>
      <c r="B10" s="111">
        <v>700</v>
      </c>
      <c r="C10" s="30">
        <f>(B10/B8)*100</f>
        <v>35</v>
      </c>
      <c r="D10" s="21"/>
      <c r="E10" s="26" t="s">
        <v>7</v>
      </c>
      <c r="F10" s="29">
        <v>2</v>
      </c>
      <c r="G10" s="26" t="s">
        <v>159</v>
      </c>
      <c r="H10" s="29">
        <v>4</v>
      </c>
      <c r="I10" s="26" t="s">
        <v>29</v>
      </c>
      <c r="J10" s="29">
        <v>2</v>
      </c>
      <c r="K10" s="26" t="s">
        <v>29</v>
      </c>
      <c r="L10" s="29">
        <v>2</v>
      </c>
      <c r="M10" s="26" t="s">
        <v>29</v>
      </c>
      <c r="N10" s="29">
        <v>4</v>
      </c>
    </row>
    <row r="11" spans="1:14" ht="15" thickBot="1">
      <c r="A11" s="9" t="s">
        <v>15</v>
      </c>
      <c r="B11" s="111">
        <v>500</v>
      </c>
      <c r="C11" s="30">
        <f>(B11/B8)*100</f>
        <v>25</v>
      </c>
      <c r="D11" s="21"/>
      <c r="E11" s="26" t="s">
        <v>8</v>
      </c>
      <c r="F11" s="29">
        <v>3</v>
      </c>
      <c r="G11" s="26" t="s">
        <v>160</v>
      </c>
      <c r="H11" s="29">
        <v>6</v>
      </c>
      <c r="I11" s="26" t="s">
        <v>30</v>
      </c>
      <c r="J11" s="29">
        <v>3</v>
      </c>
      <c r="K11" s="26" t="s">
        <v>30</v>
      </c>
      <c r="L11" s="29">
        <v>3</v>
      </c>
      <c r="M11" s="26" t="s">
        <v>30</v>
      </c>
      <c r="N11" s="29">
        <v>6</v>
      </c>
    </row>
    <row r="12" spans="1:14" ht="21" thickBot="1">
      <c r="A12" s="7" t="s">
        <v>156</v>
      </c>
      <c r="B12" s="111">
        <v>500</v>
      </c>
      <c r="C12" s="32"/>
      <c r="D12" s="21"/>
      <c r="E12" s="26" t="s">
        <v>9</v>
      </c>
      <c r="F12" s="29">
        <v>4</v>
      </c>
      <c r="G12" s="26" t="s">
        <v>17</v>
      </c>
      <c r="H12" s="29">
        <v>8</v>
      </c>
      <c r="I12" s="26" t="s">
        <v>31</v>
      </c>
      <c r="J12" s="29">
        <v>4</v>
      </c>
      <c r="K12" s="26" t="s">
        <v>31</v>
      </c>
      <c r="L12" s="29">
        <v>4</v>
      </c>
      <c r="M12" s="26" t="s">
        <v>31</v>
      </c>
      <c r="N12" s="29">
        <v>8</v>
      </c>
    </row>
    <row r="13" spans="1:14" ht="69" customHeight="1" thickBot="1">
      <c r="A13" s="10" t="s">
        <v>46</v>
      </c>
      <c r="B13" s="111">
        <v>50</v>
      </c>
      <c r="C13" s="33"/>
      <c r="D13" s="21"/>
      <c r="E13" s="34">
        <v>1</v>
      </c>
      <c r="F13" s="29">
        <v>5</v>
      </c>
      <c r="G13" s="35">
        <v>100</v>
      </c>
      <c r="H13" s="29">
        <v>10</v>
      </c>
      <c r="I13" s="34">
        <v>1</v>
      </c>
      <c r="J13" s="29">
        <v>5</v>
      </c>
      <c r="K13" s="34">
        <v>1</v>
      </c>
      <c r="L13" s="29">
        <v>5</v>
      </c>
      <c r="M13" s="34">
        <v>1</v>
      </c>
      <c r="N13" s="29">
        <v>10</v>
      </c>
    </row>
    <row r="14" spans="1:14" ht="50.25" customHeight="1" thickBot="1">
      <c r="A14" s="11" t="s">
        <v>44</v>
      </c>
      <c r="B14" s="111">
        <v>25</v>
      </c>
      <c r="C14" s="21"/>
      <c r="D14" s="21"/>
      <c r="E14" s="21"/>
      <c r="F14" s="21"/>
      <c r="G14" s="21"/>
      <c r="H14" s="36"/>
      <c r="I14" s="37"/>
      <c r="J14" s="5"/>
      <c r="K14" s="5"/>
      <c r="L14" s="5"/>
      <c r="M14" s="5"/>
      <c r="N14" s="5"/>
    </row>
    <row r="15" spans="1:14" ht="15" thickBot="1">
      <c r="A15" s="12" t="s">
        <v>45</v>
      </c>
      <c r="B15" s="111">
        <v>0</v>
      </c>
      <c r="C15" s="21"/>
      <c r="D15" s="21"/>
      <c r="E15" s="21"/>
      <c r="F15" s="21"/>
      <c r="G15" s="21"/>
      <c r="H15" s="36"/>
      <c r="I15" s="37"/>
      <c r="J15" s="5"/>
      <c r="K15" s="5"/>
      <c r="L15" s="5"/>
      <c r="M15" s="5"/>
      <c r="N15" s="5"/>
    </row>
    <row r="16" spans="1:14">
      <c r="A16" s="38"/>
      <c r="B16" s="38"/>
      <c r="C16" s="21"/>
      <c r="D16" s="21"/>
      <c r="E16" s="1"/>
      <c r="F16" s="1"/>
      <c r="G16" s="1"/>
      <c r="H16" s="2"/>
      <c r="I16" s="3"/>
    </row>
    <row r="17" spans="1:10" ht="16.2" thickBot="1">
      <c r="A17" s="39" t="s">
        <v>0</v>
      </c>
      <c r="B17" s="40"/>
      <c r="C17" s="21"/>
      <c r="D17" s="21"/>
      <c r="E17" s="1"/>
      <c r="F17" s="1"/>
      <c r="G17" s="1"/>
    </row>
    <row r="18" spans="1:10" ht="36.75" customHeight="1" thickBot="1">
      <c r="A18" s="41" t="s">
        <v>24</v>
      </c>
      <c r="B18" s="42">
        <f>(B8/B7)*100</f>
        <v>80</v>
      </c>
      <c r="C18" s="43"/>
      <c r="D18" s="50">
        <f>IFERROR(IF(ROUND($B$18,0)="","",IF(ROUND($B$18,0)&lt;50,0,IF(AND(ROUND($B$18,0)&gt;=51,ROUND($B$18,0)&lt;=60),1,IF(AND(ROUND($B$18,0)&gt;=61,ROUND($B$18,0)&lt;=70),2,IF(AND(ROUND($B$18,0)&gt;=71,ROUND($B$18,0)&lt;=90),3,IF(AND(ROUND($B$18,0)&gt;=91,ROUND($B$18,0)&lt;=99),4,IF(AND(ROUND($B$18,0)=100),5))))))),"")</f>
        <v>3</v>
      </c>
      <c r="E18" s="1"/>
      <c r="F18" s="1"/>
      <c r="G18" s="1"/>
    </row>
    <row r="19" spans="1:10">
      <c r="A19" s="40"/>
      <c r="B19" s="40"/>
      <c r="C19" s="21"/>
      <c r="D19" s="21"/>
      <c r="E19" s="1"/>
      <c r="F19" s="1"/>
      <c r="G19" s="1"/>
    </row>
    <row r="20" spans="1:10">
      <c r="A20" s="45" t="s">
        <v>10</v>
      </c>
      <c r="B20" s="40"/>
      <c r="C20" s="21"/>
      <c r="D20" s="21"/>
      <c r="E20" s="1"/>
      <c r="F20" s="1"/>
      <c r="G20" s="1"/>
      <c r="J20" s="4"/>
    </row>
    <row r="21" spans="1:10" ht="21" thickBot="1">
      <c r="A21" s="46" t="s">
        <v>19</v>
      </c>
      <c r="B21" s="40"/>
      <c r="C21" s="21"/>
      <c r="D21" s="21"/>
      <c r="E21" s="1"/>
      <c r="F21" s="1"/>
      <c r="G21" s="1"/>
    </row>
    <row r="22" spans="1:10" ht="21" thickBot="1">
      <c r="A22" s="41" t="s">
        <v>20</v>
      </c>
      <c r="B22" s="42">
        <f>(C9*1)+(C10*0.9)+(C11*0.8)</f>
        <v>76.5</v>
      </c>
      <c r="C22" s="43"/>
      <c r="D22" s="50">
        <f>IFERROR(IF(ROUND($B$22,0)="","",IF(ROUND($B$22,0)&lt;60,0,IF(AND(ROUND($B$22,0)&gt;=61,ROUND($B$22,0)&lt;=70),2,IF(AND(ROUND($B$22,0)&gt;=71,ROUND($B$22,0)&lt;=80),4,IF(AND(ROUND($B$22,0)&gt;=81,ROUND($B$22,0)&lt;=90),6,IF(AND(ROUND($B$22,0)&gt;=91,ROUND($B$22,0)&lt;=99),8,IF(AND(ROUND($B$22,0)=100),10))))))),"")</f>
        <v>4</v>
      </c>
      <c r="E22" s="1"/>
      <c r="F22" s="1"/>
      <c r="G22" s="1"/>
    </row>
    <row r="23" spans="1:10">
      <c r="A23" s="47"/>
      <c r="B23" s="40"/>
      <c r="C23" s="21"/>
      <c r="D23" s="21"/>
      <c r="E23" s="1"/>
      <c r="F23" s="1"/>
      <c r="G23" s="1"/>
    </row>
    <row r="24" spans="1:10" ht="15.6">
      <c r="A24" s="39" t="s">
        <v>33</v>
      </c>
      <c r="B24" s="40"/>
      <c r="C24" s="21"/>
      <c r="D24" s="21"/>
      <c r="E24" s="1"/>
      <c r="F24" s="1"/>
      <c r="G24" s="1"/>
    </row>
    <row r="25" spans="1:10" ht="15" thickBot="1">
      <c r="A25" s="45" t="s">
        <v>23</v>
      </c>
      <c r="B25" s="40"/>
      <c r="C25" s="21"/>
      <c r="D25" s="21"/>
      <c r="E25" s="1"/>
      <c r="F25" s="1"/>
      <c r="G25" s="1"/>
    </row>
    <row r="26" spans="1:10" ht="15" thickBot="1">
      <c r="A26" s="44" t="s">
        <v>25</v>
      </c>
      <c r="B26" s="44">
        <f>(B13/B12)*100</f>
        <v>10</v>
      </c>
      <c r="C26" s="43"/>
      <c r="D26" s="50">
        <f>IFERROR(IF(ROUND($B$26,0)="","",IF(ROUND($B$26,0)&lt;4,0,IF(AND(ROUND($B$26,0)&gt;=5,ROUND($B$26,0)&lt;=10),1,IF(AND(ROUND($B$26,0)&gt;=11,ROUND($B$26,0)&lt;=25),2,IF(AND(ROUND($B$26,0)&gt;=26,ROUND($B$26,0)&lt;=50),3,IF(AND(ROUND($B$26,0)&gt;=51,ROUND($B$26,0)&lt;=99),4,IF(AND(ROUND($B$26,0)=100),5))))))),"")</f>
        <v>1</v>
      </c>
      <c r="E26" s="1"/>
      <c r="F26" s="1"/>
      <c r="G26" s="1"/>
    </row>
    <row r="27" spans="1:10">
      <c r="A27" s="48"/>
      <c r="B27" s="40"/>
      <c r="C27" s="21"/>
      <c r="D27" s="21"/>
      <c r="E27" s="1"/>
      <c r="F27" s="1"/>
      <c r="G27" s="1"/>
    </row>
    <row r="28" spans="1:10" ht="15" thickBot="1">
      <c r="A28" s="45" t="s">
        <v>35</v>
      </c>
      <c r="B28" s="40"/>
      <c r="C28" s="21"/>
      <c r="D28" s="21"/>
      <c r="E28" s="1"/>
      <c r="F28" s="1"/>
      <c r="G28" s="1"/>
    </row>
    <row r="29" spans="1:10" ht="22.2" thickBot="1">
      <c r="A29" s="49" t="s">
        <v>36</v>
      </c>
      <c r="B29" s="44">
        <f>(B14/B12)*100</f>
        <v>5</v>
      </c>
      <c r="C29" s="43"/>
      <c r="D29" s="50">
        <f>IFERROR(IF(ROUND($B$29,0)="","",IF(ROUND($B$29,0)&lt;4,0,IF(AND(ROUND($B$29,0)&gt;=5,ROUND($B$29,0)&lt;=10),1,IF(AND(ROUND($B$29,0)&gt;=11,ROUND($B$29,0)&lt;=25),2,IF(AND(ROUND($B$29,0)&gt;=26,ROUND($B$29,0)&lt;=50),3,IF(AND(ROUND($B$29,0)&gt;=51,ROUND($B$29,0)&lt;=99),4,IF(AND(ROUND($B$29,0)=100),5))))))),"")</f>
        <v>1</v>
      </c>
      <c r="E29" s="1"/>
      <c r="F29" s="1"/>
      <c r="G29" s="1"/>
    </row>
    <row r="30" spans="1:10">
      <c r="A30" s="40"/>
      <c r="B30" s="40"/>
      <c r="C30" s="21"/>
      <c r="D30" s="21"/>
      <c r="E30" s="1"/>
      <c r="F30" s="1"/>
      <c r="G30" s="1"/>
    </row>
    <row r="31" spans="1:10" ht="15" thickBot="1">
      <c r="A31" s="45" t="s">
        <v>39</v>
      </c>
      <c r="B31" s="40"/>
      <c r="C31" s="21"/>
      <c r="D31" s="21"/>
      <c r="E31" s="1"/>
      <c r="F31" s="1"/>
      <c r="G31" s="1"/>
    </row>
    <row r="32" spans="1:10" ht="27.6" customHeight="1" thickBot="1">
      <c r="A32" s="41" t="s">
        <v>40</v>
      </c>
      <c r="B32" s="44">
        <f>(B15/B12)*100</f>
        <v>0</v>
      </c>
      <c r="C32" s="43"/>
      <c r="D32" s="50">
        <f>IFERROR(IF(ROUND($B$32,0)="","",IF(ROUND($B$32,0)&lt;4,0,IF(AND(ROUND($B$32,0)&gt;=5,ROUND($B$32,0)&lt;=10),2,IF(AND(ROUND($B$32,0)&gt;=11,ROUND($B$32,0)&lt;=25),4,IF(AND(ROUND($B$32,0)&gt;=26,ROUND($B$32,0)&lt;=50),6,IF(AND(ROUND($B$32,0)&gt;=51,ROUND($B$32,0)&lt;=99),8,IF(AND(ROUND($B$32,0)=100),10))))))),"")</f>
        <v>0</v>
      </c>
      <c r="E32" s="1"/>
      <c r="F32" s="1"/>
      <c r="G32" s="1"/>
    </row>
    <row r="33" spans="1:7" ht="15" thickBot="1">
      <c r="A33" s="40"/>
      <c r="B33" s="40"/>
      <c r="C33" s="21"/>
      <c r="D33" s="21"/>
      <c r="E33" s="1"/>
      <c r="F33" s="1"/>
      <c r="G33" s="1"/>
    </row>
    <row r="34" spans="1:7" ht="15" thickBot="1">
      <c r="A34" s="71" t="s">
        <v>123</v>
      </c>
      <c r="B34" s="71"/>
      <c r="C34" s="87"/>
      <c r="D34" s="71">
        <f>(D18+D22+D26+D29+D32)</f>
        <v>9</v>
      </c>
    </row>
    <row r="35" spans="1:7">
      <c r="A35" s="5"/>
      <c r="B35" s="5"/>
      <c r="C35" s="5"/>
      <c r="D35" s="5"/>
    </row>
  </sheetData>
  <sheetProtection sheet="1" objects="1" scenarios="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767F9-F29A-4D8E-9E9F-52F85E5AE35A}">
  <dimension ref="A1:Q24"/>
  <sheetViews>
    <sheetView topLeftCell="A4" zoomScale="80" zoomScaleNormal="80" workbookViewId="0">
      <selection activeCell="F9" sqref="F9"/>
    </sheetView>
  </sheetViews>
  <sheetFormatPr defaultRowHeight="14.4"/>
  <cols>
    <col min="1" max="1" width="28.44140625" customWidth="1"/>
    <col min="2" max="2" width="21.44140625" customWidth="1"/>
    <col min="3" max="3" width="19.88671875" customWidth="1"/>
    <col min="6" max="6" width="23.109375" customWidth="1"/>
    <col min="7" max="7" width="17.44140625" customWidth="1"/>
    <col min="9" max="9" width="51" customWidth="1"/>
    <col min="10" max="10" width="19.5546875" customWidth="1"/>
    <col min="11" max="11" width="14.6640625" customWidth="1"/>
  </cols>
  <sheetData>
    <row r="1" spans="1:17" ht="21">
      <c r="A1" s="66" t="s">
        <v>43</v>
      </c>
      <c r="B1" s="66"/>
      <c r="C1" s="76"/>
      <c r="D1" s="76"/>
      <c r="E1" s="76"/>
      <c r="F1" s="76"/>
      <c r="G1" s="76"/>
    </row>
    <row r="2" spans="1:17" ht="18">
      <c r="A2" s="77" t="s">
        <v>104</v>
      </c>
      <c r="B2" s="77"/>
    </row>
    <row r="3" spans="1:17" ht="21.75" customHeight="1">
      <c r="A3" s="79" t="s">
        <v>106</v>
      </c>
      <c r="B3" s="79"/>
    </row>
    <row r="4" spans="1:17" ht="50.25" customHeight="1">
      <c r="A4" s="126" t="s">
        <v>105</v>
      </c>
      <c r="B4" s="126"/>
      <c r="C4" s="126"/>
      <c r="D4" s="126"/>
      <c r="E4" s="126"/>
      <c r="F4" s="126"/>
      <c r="G4" s="126"/>
      <c r="H4" s="78"/>
      <c r="J4" s="78"/>
      <c r="K4" s="78"/>
      <c r="L4" s="78"/>
      <c r="M4" s="78"/>
      <c r="N4" s="78"/>
    </row>
    <row r="5" spans="1:17" ht="21" customHeight="1">
      <c r="A5" s="72"/>
      <c r="B5" s="72"/>
      <c r="C5" s="72"/>
      <c r="D5" s="72"/>
      <c r="E5" s="72"/>
      <c r="F5" s="72"/>
      <c r="G5" s="72"/>
      <c r="H5" s="78"/>
      <c r="I5" s="78"/>
      <c r="J5" s="78"/>
      <c r="K5" s="78"/>
      <c r="L5" s="78"/>
      <c r="M5" s="78"/>
      <c r="N5" s="78"/>
    </row>
    <row r="6" spans="1:17" ht="36" customHeight="1">
      <c r="A6" s="126" t="s">
        <v>141</v>
      </c>
      <c r="B6" s="126"/>
      <c r="C6" s="126"/>
      <c r="D6" s="126"/>
      <c r="E6" s="126"/>
      <c r="F6" s="126"/>
      <c r="G6" s="126"/>
      <c r="H6" s="78"/>
      <c r="I6" s="126" t="s">
        <v>142</v>
      </c>
      <c r="J6" s="126"/>
      <c r="K6" s="126"/>
      <c r="L6" s="126"/>
      <c r="M6" s="78"/>
      <c r="N6" s="78"/>
    </row>
    <row r="7" spans="1:17" ht="18.75" customHeight="1" thickBot="1">
      <c r="A7" s="73"/>
      <c r="B7" s="73"/>
      <c r="C7" s="73"/>
      <c r="D7" s="73"/>
      <c r="E7" s="73"/>
      <c r="F7" s="73"/>
      <c r="G7" s="73"/>
      <c r="H7" s="78"/>
      <c r="I7" s="73"/>
      <c r="J7" s="73"/>
      <c r="K7" s="73"/>
      <c r="L7" s="73"/>
      <c r="M7" s="78"/>
      <c r="N7" s="78"/>
    </row>
    <row r="8" spans="1:17" ht="18.600000000000001" thickBot="1">
      <c r="A8" s="92" t="s">
        <v>129</v>
      </c>
      <c r="I8" s="92" t="s">
        <v>130</v>
      </c>
    </row>
    <row r="9" spans="1:17" ht="71.25" customHeight="1" thickBot="1">
      <c r="A9" s="13" t="s">
        <v>47</v>
      </c>
      <c r="B9" s="13" t="s">
        <v>21</v>
      </c>
      <c r="C9" s="53" t="s">
        <v>103</v>
      </c>
      <c r="D9" s="13" t="s">
        <v>4</v>
      </c>
      <c r="F9" s="13" t="s">
        <v>107</v>
      </c>
      <c r="G9" s="53" t="s">
        <v>4</v>
      </c>
      <c r="I9" s="13" t="s">
        <v>117</v>
      </c>
      <c r="J9" s="6" t="s">
        <v>113</v>
      </c>
      <c r="K9" s="53" t="s">
        <v>115</v>
      </c>
      <c r="L9" s="82" t="s">
        <v>116</v>
      </c>
      <c r="Q9" s="112"/>
    </row>
    <row r="10" spans="1:17" ht="23.25" customHeight="1" thickBot="1">
      <c r="A10" s="26" t="s">
        <v>49</v>
      </c>
      <c r="B10" s="104">
        <v>2000</v>
      </c>
      <c r="C10" s="28">
        <v>7</v>
      </c>
      <c r="F10" s="26" t="s">
        <v>162</v>
      </c>
      <c r="G10" s="28">
        <v>0</v>
      </c>
      <c r="I10" s="105" t="s">
        <v>114</v>
      </c>
      <c r="J10" s="105">
        <v>99</v>
      </c>
      <c r="K10" s="106">
        <v>500</v>
      </c>
      <c r="L10" s="56">
        <f>(J10*K10)/100</f>
        <v>495</v>
      </c>
    </row>
    <row r="11" spans="1:17" ht="23.25" customHeight="1" thickBot="1">
      <c r="A11" s="26" t="s">
        <v>50</v>
      </c>
      <c r="B11" s="104">
        <v>500</v>
      </c>
      <c r="C11" s="28">
        <v>5</v>
      </c>
      <c r="F11" s="26" t="s">
        <v>163</v>
      </c>
      <c r="G11" s="28">
        <v>2</v>
      </c>
      <c r="I11" s="105" t="s">
        <v>120</v>
      </c>
      <c r="J11" s="105">
        <v>97</v>
      </c>
      <c r="K11" s="106">
        <v>800</v>
      </c>
      <c r="L11" s="56">
        <f t="shared" ref="L11:L22" si="0">(J11*K11)/100</f>
        <v>776</v>
      </c>
    </row>
    <row r="12" spans="1:17" ht="25.5" customHeight="1" thickBot="1">
      <c r="A12" s="26" t="s">
        <v>51</v>
      </c>
      <c r="B12" s="104"/>
      <c r="C12" s="28">
        <v>1</v>
      </c>
      <c r="F12" s="26" t="s">
        <v>108</v>
      </c>
      <c r="G12" s="28">
        <v>4</v>
      </c>
      <c r="I12" s="105" t="s">
        <v>121</v>
      </c>
      <c r="J12" s="105">
        <v>99</v>
      </c>
      <c r="K12" s="106">
        <v>2500</v>
      </c>
      <c r="L12" s="56">
        <f t="shared" si="0"/>
        <v>2475</v>
      </c>
    </row>
    <row r="13" spans="1:17" ht="21" customHeight="1" thickBot="1">
      <c r="A13" s="26" t="s">
        <v>52</v>
      </c>
      <c r="B13" s="104"/>
      <c r="C13" s="28">
        <v>3.5</v>
      </c>
      <c r="F13" s="26" t="s">
        <v>109</v>
      </c>
      <c r="G13" s="28">
        <v>6</v>
      </c>
      <c r="I13" s="105" t="s">
        <v>140</v>
      </c>
      <c r="J13" s="105">
        <v>45</v>
      </c>
      <c r="K13" s="106">
        <v>1000</v>
      </c>
      <c r="L13" s="56">
        <f t="shared" si="0"/>
        <v>450</v>
      </c>
    </row>
    <row r="14" spans="1:17" ht="33" customHeight="1" thickBot="1">
      <c r="A14" s="26" t="s">
        <v>53</v>
      </c>
      <c r="B14" s="104"/>
      <c r="C14" s="28">
        <v>1.5</v>
      </c>
      <c r="F14" s="26" t="s">
        <v>110</v>
      </c>
      <c r="G14" s="28">
        <v>8</v>
      </c>
      <c r="I14" s="105" t="s">
        <v>157</v>
      </c>
      <c r="J14" s="105">
        <v>30</v>
      </c>
      <c r="K14" s="106">
        <v>1000</v>
      </c>
      <c r="L14" s="56">
        <f t="shared" si="0"/>
        <v>300</v>
      </c>
    </row>
    <row r="15" spans="1:17" ht="15" thickBot="1">
      <c r="A15" s="26" t="s">
        <v>54</v>
      </c>
      <c r="B15" s="104"/>
      <c r="C15" s="28">
        <v>3</v>
      </c>
      <c r="F15" s="26" t="s">
        <v>111</v>
      </c>
      <c r="G15" s="28">
        <v>10</v>
      </c>
      <c r="I15" s="105" t="s">
        <v>195</v>
      </c>
      <c r="J15" s="105">
        <v>98</v>
      </c>
      <c r="K15" s="106">
        <v>2000</v>
      </c>
      <c r="L15" s="56">
        <f t="shared" si="0"/>
        <v>1960</v>
      </c>
    </row>
    <row r="16" spans="1:17" ht="15" thickBot="1">
      <c r="A16" s="26" t="s">
        <v>55</v>
      </c>
      <c r="B16" s="104"/>
      <c r="C16" s="28">
        <v>1</v>
      </c>
      <c r="I16" s="105"/>
      <c r="J16" s="105"/>
      <c r="K16" s="106"/>
      <c r="L16" s="56">
        <f t="shared" si="0"/>
        <v>0</v>
      </c>
    </row>
    <row r="17" spans="1:12" ht="26.25" customHeight="1" thickBot="1">
      <c r="A17" s="26" t="s">
        <v>56</v>
      </c>
      <c r="B17" s="104"/>
      <c r="C17" s="28">
        <v>1</v>
      </c>
      <c r="I17" s="105"/>
      <c r="J17" s="105"/>
      <c r="K17" s="106"/>
      <c r="L17" s="56">
        <f t="shared" si="0"/>
        <v>0</v>
      </c>
    </row>
    <row r="18" spans="1:12" ht="15" thickBot="1">
      <c r="A18" s="44" t="s">
        <v>63</v>
      </c>
      <c r="B18" s="44">
        <f>B10+B11+B12+B13+B14+B15+B16+B17</f>
        <v>2500</v>
      </c>
      <c r="C18" s="1"/>
      <c r="I18" s="105"/>
      <c r="J18" s="105"/>
      <c r="K18" s="106"/>
      <c r="L18" s="56">
        <f t="shared" si="0"/>
        <v>0</v>
      </c>
    </row>
    <row r="19" spans="1:12" ht="15" thickBot="1">
      <c r="A19" s="44" t="s">
        <v>66</v>
      </c>
      <c r="B19" s="44">
        <f>(B10/B18)*C10+(B11/B18)*C11+(B12/B18)*C12+(B13/B18)*C13+(B14/B18)*C14+(B15/B18)*C15+(B16/B18)*C16+(B17/B18)*C17</f>
        <v>6.6000000000000005</v>
      </c>
      <c r="C19" s="1"/>
      <c r="I19" s="105"/>
      <c r="J19" s="105"/>
      <c r="K19" s="106"/>
      <c r="L19" s="56">
        <f t="shared" si="0"/>
        <v>0</v>
      </c>
    </row>
    <row r="20" spans="1:12" ht="21" thickBot="1">
      <c r="A20" s="7" t="s">
        <v>119</v>
      </c>
      <c r="B20" s="42">
        <f>(L23/B18)</f>
        <v>2.5823999999999998</v>
      </c>
      <c r="C20" s="1"/>
      <c r="I20" s="105"/>
      <c r="J20" s="105"/>
      <c r="K20" s="106"/>
      <c r="L20" s="56">
        <f t="shared" si="0"/>
        <v>0</v>
      </c>
    </row>
    <row r="21" spans="1:12" ht="15" thickBot="1">
      <c r="C21" s="1"/>
      <c r="I21" s="105"/>
      <c r="J21" s="105"/>
      <c r="K21" s="106"/>
      <c r="L21" s="56">
        <f t="shared" si="0"/>
        <v>0</v>
      </c>
    </row>
    <row r="22" spans="1:12" ht="15" thickBot="1">
      <c r="A22" s="44" t="s">
        <v>112</v>
      </c>
      <c r="B22" s="42">
        <f>(1-(B20/B19))*100</f>
        <v>60.872727272727275</v>
      </c>
      <c r="D22" s="71">
        <f>IFERROR(IF(ROUND($B$22,0)="","",IF(ROUND($B$22,0)&lt;4,0,IF(AND(ROUND($B$22,0)&gt;=5,ROUND($B$22,0)&lt;=24),2,IF(AND(ROUND($B$22,0)&gt;=25,ROUND($B$22,0)&lt;=49),4,IF(AND(ROUND($B$22,0)&gt;=50,ROUND($B$22,0)&lt;=74),6,IF(AND(ROUND($B$22,0)&gt;=75,ROUND($B$22,0)&lt;=99),8,IF(AND(ROUND($B$22,0)=100),10))))))),"")</f>
        <v>6</v>
      </c>
      <c r="I22" s="105"/>
      <c r="J22" s="105"/>
      <c r="K22" s="106"/>
      <c r="L22" s="56">
        <f t="shared" si="0"/>
        <v>0</v>
      </c>
    </row>
    <row r="23" spans="1:12" ht="15" thickBot="1">
      <c r="I23" s="83" t="s">
        <v>118</v>
      </c>
      <c r="J23" s="44"/>
      <c r="K23" s="44"/>
      <c r="L23" s="84">
        <f>L10+L11+L12+L13+L14+L15+L16+L17+L18+L19+L20+L21+L22</f>
        <v>6456</v>
      </c>
    </row>
    <row r="24" spans="1:12">
      <c r="I24" s="1"/>
      <c r="J24" s="1"/>
      <c r="K24" s="1"/>
    </row>
  </sheetData>
  <sheetProtection sheet="1" objects="1" scenarios="1"/>
  <mergeCells count="3">
    <mergeCell ref="A4:G4"/>
    <mergeCell ref="A6:G6"/>
    <mergeCell ref="I6:L6"/>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81F4A-43DC-4726-B546-2A05C573FE2A}">
  <dimension ref="A1:C9"/>
  <sheetViews>
    <sheetView zoomScale="80" zoomScaleNormal="80" workbookViewId="0">
      <selection activeCell="H9" sqref="H9"/>
    </sheetView>
  </sheetViews>
  <sheetFormatPr defaultRowHeight="14.4"/>
  <cols>
    <col min="1" max="1" width="76.109375" customWidth="1"/>
    <col min="2" max="2" width="20" customWidth="1"/>
  </cols>
  <sheetData>
    <row r="1" spans="1:3" ht="21">
      <c r="A1" s="59" t="s">
        <v>43</v>
      </c>
    </row>
    <row r="2" spans="1:3" ht="18">
      <c r="A2" s="58" t="s">
        <v>174</v>
      </c>
    </row>
    <row r="3" spans="1:3" ht="41.4" customHeight="1">
      <c r="A3" s="116" t="s">
        <v>175</v>
      </c>
    </row>
    <row r="4" spans="1:3" ht="38.1" customHeight="1" thickBot="1">
      <c r="A4" s="118" t="s">
        <v>176</v>
      </c>
    </row>
    <row r="5" spans="1:3" ht="23.1" customHeight="1" thickBot="1">
      <c r="A5" s="92" t="s">
        <v>131</v>
      </c>
    </row>
    <row r="6" spans="1:3" ht="48.9" customHeight="1" thickBot="1">
      <c r="A6" s="119" t="s">
        <v>177</v>
      </c>
      <c r="B6" s="120" t="s">
        <v>179</v>
      </c>
      <c r="C6" s="13" t="s">
        <v>86</v>
      </c>
    </row>
    <row r="7" spans="1:3" ht="153" customHeight="1" thickBot="1">
      <c r="A7" s="120" t="s">
        <v>178</v>
      </c>
      <c r="B7" s="123" t="s">
        <v>196</v>
      </c>
      <c r="C7" s="120">
        <f>IF(B7="Yes",1,0)</f>
        <v>1</v>
      </c>
    </row>
    <row r="8" spans="1:3" ht="42" customHeight="1" thickBot="1">
      <c r="A8" s="117"/>
      <c r="B8" s="5"/>
      <c r="C8" s="69"/>
    </row>
    <row r="9" spans="1:3" ht="24.6" customHeight="1" thickBot="1">
      <c r="A9" s="120" t="s">
        <v>180</v>
      </c>
      <c r="B9" s="121">
        <f>IF(SUM(C7)&gt;1,1,SUM(C7))</f>
        <v>1</v>
      </c>
      <c r="C9" s="69"/>
    </row>
  </sheetData>
  <sheetProtection algorithmName="SHA-512" hashValue="EKPrzboV3EFy8ifM0dDJ3EXzEZG2orc4AnZzvi/YtZvH/Q8wczC0TgOQMVGbn2Gkxu9hHSdfSQeAwKv1n6xoWA==" saltValue="fZ/1DYOvAmr7BKIkVoW6ig==" spinCount="100000" sheet="1" objects="1" scenarios="1"/>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037E2-230F-4B3C-A1A6-34A467957E94}">
  <dimension ref="A1:P21"/>
  <sheetViews>
    <sheetView zoomScale="80" zoomScaleNormal="80" workbookViewId="0">
      <selection activeCell="F25" sqref="F25"/>
    </sheetView>
  </sheetViews>
  <sheetFormatPr defaultRowHeight="14.4"/>
  <cols>
    <col min="1" max="1" width="29.33203125" customWidth="1"/>
    <col min="2" max="2" width="10.88671875" customWidth="1"/>
    <col min="3" max="3" width="10.5546875" customWidth="1"/>
    <col min="6" max="6" width="30.5546875" customWidth="1"/>
    <col min="7" max="7" width="7.88671875" customWidth="1"/>
    <col min="9" max="9" width="25.44140625" customWidth="1"/>
    <col min="10" max="10" width="10.6640625" customWidth="1"/>
    <col min="12" max="12" width="7.109375" customWidth="1"/>
    <col min="13" max="13" width="11.88671875" customWidth="1"/>
    <col min="14" max="14" width="8.44140625" customWidth="1"/>
  </cols>
  <sheetData>
    <row r="1" spans="1:16" ht="21">
      <c r="A1" s="59" t="s">
        <v>43</v>
      </c>
      <c r="B1" s="5"/>
      <c r="C1" s="5"/>
      <c r="D1" s="5"/>
      <c r="E1" s="5"/>
      <c r="F1" s="5"/>
      <c r="G1" s="5"/>
      <c r="I1" s="5"/>
      <c r="J1" s="5"/>
      <c r="K1" s="5"/>
      <c r="L1" s="5"/>
      <c r="M1" s="5"/>
      <c r="N1" s="5"/>
      <c r="O1" s="5"/>
      <c r="P1" s="5"/>
    </row>
    <row r="2" spans="1:16" ht="18">
      <c r="A2" s="58" t="s">
        <v>172</v>
      </c>
      <c r="B2" s="5"/>
      <c r="C2" s="5"/>
      <c r="D2" s="5"/>
      <c r="E2" s="5"/>
      <c r="F2" s="5"/>
      <c r="G2" s="5"/>
      <c r="I2" s="58" t="s">
        <v>170</v>
      </c>
      <c r="J2" s="5"/>
      <c r="K2" s="5"/>
      <c r="L2" s="5"/>
      <c r="M2" s="5"/>
      <c r="N2" s="5"/>
      <c r="O2" s="5"/>
      <c r="P2" s="5"/>
    </row>
    <row r="3" spans="1:16">
      <c r="A3" s="5" t="s">
        <v>78</v>
      </c>
      <c r="B3" s="5"/>
      <c r="C3" s="5"/>
      <c r="D3" s="5"/>
      <c r="E3" s="5"/>
      <c r="F3" s="5"/>
      <c r="G3" s="5"/>
      <c r="I3" s="5" t="s">
        <v>171</v>
      </c>
      <c r="J3" s="5"/>
      <c r="K3" s="5"/>
      <c r="L3" s="5"/>
      <c r="M3" s="5"/>
      <c r="N3" s="5"/>
      <c r="O3" s="5"/>
      <c r="P3" s="5"/>
    </row>
    <row r="4" spans="1:16" ht="15" thickBot="1">
      <c r="A4" s="5"/>
      <c r="B4" s="5"/>
      <c r="C4" s="5"/>
      <c r="D4" s="5"/>
      <c r="E4" s="5"/>
      <c r="F4" s="5"/>
      <c r="G4" s="5"/>
      <c r="I4" s="5" t="s">
        <v>79</v>
      </c>
      <c r="J4" s="5"/>
      <c r="K4" s="5"/>
      <c r="L4" s="5"/>
      <c r="M4" s="5"/>
      <c r="N4" s="5"/>
      <c r="O4" s="5"/>
      <c r="P4" s="5"/>
    </row>
    <row r="5" spans="1:16" ht="18.600000000000001" thickBot="1">
      <c r="A5" s="92" t="s">
        <v>132</v>
      </c>
      <c r="B5" s="5"/>
      <c r="C5" s="5"/>
      <c r="D5" s="5"/>
      <c r="E5" s="5"/>
      <c r="F5" s="5"/>
      <c r="G5" s="5"/>
      <c r="H5" s="52"/>
      <c r="I5" s="92" t="s">
        <v>181</v>
      </c>
      <c r="J5" s="61"/>
      <c r="K5" s="5"/>
      <c r="L5" s="5"/>
      <c r="M5" s="5"/>
      <c r="N5" s="5"/>
      <c r="O5" s="5"/>
      <c r="P5" s="5"/>
    </row>
    <row r="6" spans="1:16" ht="57.9" customHeight="1" thickBot="1">
      <c r="A6" s="13" t="s">
        <v>47</v>
      </c>
      <c r="B6" s="13" t="s">
        <v>21</v>
      </c>
      <c r="C6" s="53" t="s">
        <v>48</v>
      </c>
      <c r="D6" s="60" t="s">
        <v>4</v>
      </c>
      <c r="E6" s="56"/>
      <c r="F6" s="54" t="s">
        <v>172</v>
      </c>
      <c r="G6" s="18"/>
      <c r="H6" s="51"/>
      <c r="I6" s="62"/>
      <c r="J6" s="13" t="s">
        <v>21</v>
      </c>
      <c r="K6" s="62" t="s">
        <v>4</v>
      </c>
      <c r="L6" s="18"/>
      <c r="M6" s="54" t="s">
        <v>170</v>
      </c>
      <c r="N6" s="18"/>
      <c r="O6" s="5"/>
      <c r="P6" s="5"/>
    </row>
    <row r="7" spans="1:16" ht="41.4" thickBot="1">
      <c r="A7" s="26" t="s">
        <v>49</v>
      </c>
      <c r="B7" s="105">
        <v>2000</v>
      </c>
      <c r="C7" s="28">
        <v>25</v>
      </c>
      <c r="D7" s="5"/>
      <c r="E7" s="5"/>
      <c r="F7" s="13" t="s">
        <v>57</v>
      </c>
      <c r="G7" s="57" t="s">
        <v>4</v>
      </c>
      <c r="H7" s="3"/>
      <c r="I7" s="26" t="s">
        <v>76</v>
      </c>
      <c r="J7" s="110">
        <v>2500</v>
      </c>
      <c r="K7" s="5"/>
      <c r="L7" s="5"/>
      <c r="M7" s="13" t="s">
        <v>70</v>
      </c>
      <c r="N7" s="63" t="s">
        <v>4</v>
      </c>
      <c r="O7" s="5"/>
      <c r="P7" s="5"/>
    </row>
    <row r="8" spans="1:16" ht="15" thickBot="1">
      <c r="A8" s="26" t="s">
        <v>50</v>
      </c>
      <c r="B8" s="105">
        <v>500</v>
      </c>
      <c r="C8" s="28">
        <v>18</v>
      </c>
      <c r="D8" s="5"/>
      <c r="E8" s="5"/>
      <c r="F8" s="35">
        <v>0</v>
      </c>
      <c r="G8" s="28">
        <v>0</v>
      </c>
      <c r="H8" s="3"/>
      <c r="I8" s="37"/>
      <c r="J8" s="37"/>
      <c r="K8" s="61"/>
      <c r="L8" s="5"/>
      <c r="M8" s="64">
        <v>0</v>
      </c>
      <c r="N8" s="28">
        <v>5</v>
      </c>
      <c r="O8" s="5"/>
      <c r="P8" s="5"/>
    </row>
    <row r="9" spans="1:16" ht="21" thickBot="1">
      <c r="A9" s="26" t="s">
        <v>51</v>
      </c>
      <c r="B9" s="108"/>
      <c r="C9" s="28">
        <v>10</v>
      </c>
      <c r="D9" s="5"/>
      <c r="E9" s="5"/>
      <c r="F9" s="26" t="s">
        <v>58</v>
      </c>
      <c r="G9" s="28">
        <v>2</v>
      </c>
      <c r="H9" s="3"/>
      <c r="I9" s="7" t="s">
        <v>77</v>
      </c>
      <c r="J9" s="110">
        <v>40000</v>
      </c>
      <c r="K9" s="61"/>
      <c r="L9" s="5"/>
      <c r="M9" s="65" t="s">
        <v>71</v>
      </c>
      <c r="N9" s="28">
        <v>4</v>
      </c>
      <c r="O9" s="5"/>
      <c r="P9" s="5"/>
    </row>
    <row r="10" spans="1:16" ht="15" thickBot="1">
      <c r="A10" s="26" t="s">
        <v>52</v>
      </c>
      <c r="B10" s="108"/>
      <c r="C10" s="28">
        <v>17</v>
      </c>
      <c r="D10" s="5"/>
      <c r="E10" s="5"/>
      <c r="F10" s="26" t="s">
        <v>59</v>
      </c>
      <c r="G10" s="28">
        <v>4</v>
      </c>
      <c r="H10" s="3"/>
      <c r="I10" s="21"/>
      <c r="J10" s="37"/>
      <c r="K10" s="61"/>
      <c r="L10" s="5"/>
      <c r="M10" s="65" t="s">
        <v>72</v>
      </c>
      <c r="N10" s="28">
        <v>3</v>
      </c>
      <c r="O10" s="5"/>
      <c r="P10" s="5"/>
    </row>
    <row r="11" spans="1:16" ht="41.1" customHeight="1" thickBot="1">
      <c r="A11" s="26" t="s">
        <v>53</v>
      </c>
      <c r="B11" s="108"/>
      <c r="C11" s="28">
        <v>18</v>
      </c>
      <c r="D11" s="5"/>
      <c r="E11" s="5"/>
      <c r="F11" s="26" t="s">
        <v>60</v>
      </c>
      <c r="G11" s="28">
        <v>6</v>
      </c>
      <c r="H11" s="3"/>
      <c r="I11" s="7" t="s">
        <v>80</v>
      </c>
      <c r="J11" s="88">
        <f>J9/J7</f>
        <v>16</v>
      </c>
      <c r="K11" s="61"/>
      <c r="L11" s="5"/>
      <c r="M11" s="65" t="s">
        <v>73</v>
      </c>
      <c r="N11" s="28">
        <v>2</v>
      </c>
      <c r="O11" s="5"/>
      <c r="P11" s="5"/>
    </row>
    <row r="12" spans="1:16" ht="15" thickBot="1">
      <c r="A12" s="26" t="s">
        <v>54</v>
      </c>
      <c r="B12" s="109"/>
      <c r="C12" s="28">
        <v>21</v>
      </c>
      <c r="D12" s="5"/>
      <c r="E12" s="5"/>
      <c r="F12" s="26" t="s">
        <v>61</v>
      </c>
      <c r="G12" s="28">
        <v>8</v>
      </c>
      <c r="H12" s="3"/>
      <c r="I12" s="37"/>
      <c r="J12" s="37"/>
      <c r="K12" s="61"/>
      <c r="L12" s="5"/>
      <c r="M12" s="65" t="s">
        <v>74</v>
      </c>
      <c r="N12" s="28">
        <v>1</v>
      </c>
      <c r="O12" s="5"/>
      <c r="P12" s="5"/>
    </row>
    <row r="13" spans="1:16" ht="15" thickBot="1">
      <c r="A13" s="26" t="s">
        <v>55</v>
      </c>
      <c r="B13" s="108"/>
      <c r="C13" s="28">
        <v>11</v>
      </c>
      <c r="D13" s="5"/>
      <c r="E13" s="5"/>
      <c r="F13" s="26" t="s">
        <v>62</v>
      </c>
      <c r="G13" s="28">
        <v>10</v>
      </c>
      <c r="H13" s="3"/>
      <c r="I13" s="37"/>
      <c r="J13" s="37"/>
      <c r="K13" s="61"/>
      <c r="L13" s="5"/>
      <c r="M13" s="65" t="s">
        <v>75</v>
      </c>
      <c r="N13" s="28">
        <v>0</v>
      </c>
      <c r="O13" s="5"/>
      <c r="P13" s="5"/>
    </row>
    <row r="14" spans="1:16" ht="15" thickBot="1">
      <c r="A14" s="26" t="s">
        <v>56</v>
      </c>
      <c r="B14" s="108"/>
      <c r="C14" s="28">
        <v>15</v>
      </c>
      <c r="D14" s="5"/>
      <c r="E14" s="5"/>
      <c r="F14" s="5"/>
      <c r="G14" s="5"/>
      <c r="H14" s="3"/>
      <c r="I14" s="37"/>
      <c r="J14" s="37"/>
      <c r="K14" s="61"/>
      <c r="L14" s="5"/>
      <c r="M14" s="5"/>
      <c r="N14" s="5"/>
      <c r="O14" s="5"/>
      <c r="P14" s="5"/>
    </row>
    <row r="15" spans="1:16" ht="15" thickBot="1">
      <c r="A15" s="55" t="s">
        <v>63</v>
      </c>
      <c r="B15" s="85">
        <f>(B7+B8+B9+B10+B11+B12+B13+B14)</f>
        <v>2500</v>
      </c>
      <c r="C15" s="5"/>
      <c r="D15" s="5"/>
      <c r="E15" s="5"/>
      <c r="I15" s="5"/>
      <c r="J15" s="5"/>
      <c r="K15" s="5"/>
      <c r="L15" s="5"/>
    </row>
    <row r="16" spans="1:16" ht="21" thickBot="1">
      <c r="A16" s="7" t="s">
        <v>64</v>
      </c>
      <c r="B16" s="105">
        <v>500</v>
      </c>
      <c r="C16" s="5"/>
      <c r="D16" s="5"/>
      <c r="E16" s="5"/>
      <c r="I16" s="5"/>
      <c r="J16" s="5"/>
      <c r="K16" s="5"/>
      <c r="L16" s="5"/>
    </row>
    <row r="17" spans="1:12" ht="15" thickBot="1">
      <c r="A17" s="8" t="s">
        <v>65</v>
      </c>
      <c r="B17" s="85">
        <f>(B16/B15)*100</f>
        <v>20</v>
      </c>
      <c r="C17" s="5"/>
      <c r="D17" s="5"/>
      <c r="E17" s="5"/>
      <c r="I17" s="5"/>
      <c r="J17" s="5"/>
      <c r="K17" s="5"/>
      <c r="L17" s="5"/>
    </row>
    <row r="18" spans="1:12" ht="15" thickBot="1">
      <c r="A18" s="5"/>
      <c r="B18" s="21"/>
      <c r="C18" s="5"/>
      <c r="D18" s="5"/>
      <c r="E18" s="5"/>
      <c r="I18" s="5"/>
      <c r="J18" s="5"/>
      <c r="K18" s="5"/>
      <c r="L18" s="5"/>
    </row>
    <row r="19" spans="1:12" ht="15" thickBot="1">
      <c r="A19" s="44" t="s">
        <v>66</v>
      </c>
      <c r="B19" s="42">
        <f>(B7/B15)*C7+(B8/B15)*C8+(B9/B15)*C9+(B10/B15)*C10+(B11/B15)*C11+(B12/B15)*C12+(B13/B15)*C13+(B14/B15)*C14</f>
        <v>23.6</v>
      </c>
      <c r="C19" s="5"/>
      <c r="D19" s="5"/>
      <c r="E19" s="5"/>
      <c r="I19" s="5"/>
      <c r="J19" s="5"/>
      <c r="K19" s="5"/>
      <c r="L19" s="5"/>
    </row>
    <row r="20" spans="1:12" ht="15" thickBot="1">
      <c r="A20" s="44" t="s">
        <v>69</v>
      </c>
      <c r="B20" s="86">
        <f>(1-(B17/B19))*100</f>
        <v>15.254237288135597</v>
      </c>
      <c r="C20" s="5"/>
      <c r="D20" s="71">
        <f>IFERROR(IF(ROUND($B$20,0)="","",IF(ROUND($B$20,0)&lt;0,0,IF(AND(ROUND($B$20,0)&gt;=1,ROUND($B$20,0)&lt;=10),2,IF(AND(ROUND($B$20,0)&gt;=11,ROUND($B$20,0)&lt;=20),4,IF(AND(ROUND($B$20,0)&gt;=21,ROUND($B$20,0)&lt;=40),6,IF(AND(ROUND($B$20,0)&gt;=41,ROUND($B$20,0)&lt;=60),8,IF(AND(ROUND($B$20,0)&gt;=61,ROUND($B$20,0)&lt;=100),10))))))),"")</f>
        <v>4</v>
      </c>
      <c r="E20" s="5"/>
      <c r="I20" s="44" t="s">
        <v>87</v>
      </c>
      <c r="J20" s="5"/>
      <c r="K20" s="71">
        <f>IFERROR(IF(ROUND($J$11,0)="","",IF(ROUND($J$11,0)&lt;=0,5,IF(AND(ROUND($J$11,0)&gt;=1,ROUND($J$11,0)&lt;=5),4,IF(AND(ROUND($J$11,0)&gt;=6,ROUND($J$11,0)&lt;=10),3,IF(AND(ROUND($J$11,0)&gt;=11,ROUND($J$11,0)&lt;=15),2,IF(AND(ROUND($J$11,0)&gt;=16,ROUND($J$11,0)&lt;=20),1,IF(AND(ROUND($J$11,0)&gt;=21,ROUND($J$11,0)&lt;=100),0))))))),"")</f>
        <v>1</v>
      </c>
      <c r="L20" s="5"/>
    </row>
    <row r="21" spans="1:12">
      <c r="A21" s="1"/>
    </row>
  </sheetData>
  <sheetProtection algorithmName="SHA-512" hashValue="51GMwP+LGnzzflWYSn4mun+tFUvZMJM6QbvyX07zIG8TWD+OXNFE8UK3li4bTpqR5qfrBWb8Ua9n0Fn/4yQRdA==" saltValue="FyzR2xVdarO50UU4I8hoOQ==" spinCount="100000" sheet="1" objects="1" scenarios="1"/>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6F363-A5B2-4B72-8CF6-7F00022EFAD0}">
  <dimension ref="A1:P16"/>
  <sheetViews>
    <sheetView zoomScale="80" zoomScaleNormal="80" workbookViewId="0">
      <selection activeCell="H9" sqref="H9"/>
    </sheetView>
  </sheetViews>
  <sheetFormatPr defaultRowHeight="14.4"/>
  <cols>
    <col min="1" max="1" width="42.44140625" customWidth="1"/>
    <col min="2" max="2" width="17" customWidth="1"/>
    <col min="5" max="5" width="26.5546875" customWidth="1"/>
    <col min="6" max="7" width="13.44140625" customWidth="1"/>
    <col min="8" max="8" width="37.33203125" customWidth="1"/>
    <col min="9" max="9" width="8.109375" customWidth="1"/>
  </cols>
  <sheetData>
    <row r="1" spans="1:16" ht="21">
      <c r="A1" s="66" t="s">
        <v>43</v>
      </c>
    </row>
    <row r="2" spans="1:16" ht="18">
      <c r="A2" s="77" t="s">
        <v>167</v>
      </c>
      <c r="E2" s="77" t="s">
        <v>166</v>
      </c>
    </row>
    <row r="4" spans="1:16" ht="31.5" customHeight="1">
      <c r="A4" s="126" t="s">
        <v>191</v>
      </c>
      <c r="B4" s="126"/>
      <c r="C4" s="126"/>
      <c r="E4" s="127" t="s">
        <v>102</v>
      </c>
      <c r="F4" s="127"/>
      <c r="G4" s="127"/>
      <c r="H4" s="127"/>
      <c r="I4" s="127"/>
    </row>
    <row r="5" spans="1:16">
      <c r="A5" s="68"/>
    </row>
    <row r="6" spans="1:16" ht="15" thickBot="1">
      <c r="A6" t="s">
        <v>168</v>
      </c>
      <c r="E6" t="s">
        <v>169</v>
      </c>
    </row>
    <row r="7" spans="1:16" ht="18.600000000000001" thickBot="1">
      <c r="A7" s="92" t="s">
        <v>182</v>
      </c>
      <c r="E7" s="92" t="s">
        <v>183</v>
      </c>
    </row>
    <row r="8" spans="1:16" ht="51.75" customHeight="1" thickBot="1">
      <c r="A8" s="13" t="s">
        <v>81</v>
      </c>
      <c r="B8" s="80" t="s">
        <v>88</v>
      </c>
      <c r="C8" s="13" t="s">
        <v>86</v>
      </c>
      <c r="D8" s="70"/>
      <c r="E8" s="13"/>
      <c r="F8" s="13" t="s">
        <v>96</v>
      </c>
      <c r="G8" s="6" t="s">
        <v>4</v>
      </c>
      <c r="H8" s="13" t="s">
        <v>173</v>
      </c>
      <c r="I8" s="53" t="s">
        <v>4</v>
      </c>
    </row>
    <row r="9" spans="1:16" ht="42" customHeight="1" thickBot="1">
      <c r="A9" s="26" t="s">
        <v>82</v>
      </c>
      <c r="B9" s="104" t="s">
        <v>139</v>
      </c>
      <c r="C9" s="28">
        <f>+IF(B9="Yes",1,0)</f>
        <v>0</v>
      </c>
      <c r="D9" s="69"/>
      <c r="E9" s="41" t="s">
        <v>95</v>
      </c>
      <c r="F9" s="107">
        <v>200</v>
      </c>
      <c r="G9" s="74"/>
      <c r="H9" s="26" t="s">
        <v>91</v>
      </c>
      <c r="I9" s="28">
        <v>0</v>
      </c>
    </row>
    <row r="10" spans="1:16" ht="47.25" customHeight="1" thickBot="1">
      <c r="A10" s="26" t="s">
        <v>83</v>
      </c>
      <c r="B10" s="104" t="s">
        <v>190</v>
      </c>
      <c r="C10" s="28">
        <f t="shared" ref="C10:C13" si="0">+IF(B10="Yes",1,0)</f>
        <v>0</v>
      </c>
      <c r="D10" s="69"/>
      <c r="E10" s="41" t="s">
        <v>97</v>
      </c>
      <c r="F10" s="107">
        <v>10</v>
      </c>
      <c r="G10" s="74"/>
      <c r="H10" s="26" t="s">
        <v>92</v>
      </c>
      <c r="I10" s="28">
        <v>1</v>
      </c>
    </row>
    <row r="11" spans="1:16" ht="35.25" customHeight="1" thickBot="1">
      <c r="A11" s="26" t="s">
        <v>84</v>
      </c>
      <c r="B11" s="104" t="s">
        <v>139</v>
      </c>
      <c r="C11" s="28">
        <f t="shared" si="0"/>
        <v>0</v>
      </c>
      <c r="D11" s="69"/>
      <c r="E11" s="41" t="s">
        <v>101</v>
      </c>
      <c r="F11" s="8">
        <f>(F10/F9)*100</f>
        <v>5</v>
      </c>
      <c r="G11" s="5"/>
      <c r="H11" s="26" t="s">
        <v>93</v>
      </c>
      <c r="I11" s="28">
        <v>2</v>
      </c>
      <c r="P11" t="s">
        <v>122</v>
      </c>
    </row>
    <row r="12" spans="1:16" ht="51" customHeight="1" thickBot="1">
      <c r="A12" s="26" t="s">
        <v>85</v>
      </c>
      <c r="B12" s="104" t="s">
        <v>138</v>
      </c>
      <c r="C12" s="28">
        <f t="shared" si="0"/>
        <v>1</v>
      </c>
      <c r="D12" s="69"/>
      <c r="E12" s="61"/>
      <c r="F12" s="5"/>
      <c r="G12" s="5"/>
      <c r="H12" s="26" t="s">
        <v>94</v>
      </c>
      <c r="I12" s="28">
        <v>3</v>
      </c>
    </row>
    <row r="13" spans="1:16" ht="27.9" customHeight="1" thickBot="1">
      <c r="A13" s="7" t="s">
        <v>164</v>
      </c>
      <c r="B13" s="104" t="s">
        <v>138</v>
      </c>
      <c r="C13" s="28">
        <f t="shared" si="0"/>
        <v>1</v>
      </c>
      <c r="E13" s="5"/>
      <c r="F13" s="5"/>
      <c r="G13" s="5"/>
      <c r="H13" s="26" t="s">
        <v>100</v>
      </c>
      <c r="I13" s="28">
        <v>4</v>
      </c>
    </row>
    <row r="14" spans="1:16" ht="35.1" customHeight="1" thickBot="1">
      <c r="A14" s="7" t="s">
        <v>165</v>
      </c>
      <c r="B14" s="104" t="s">
        <v>139</v>
      </c>
      <c r="C14" s="28">
        <v>0</v>
      </c>
      <c r="E14" s="5"/>
      <c r="F14" s="5"/>
      <c r="G14" s="5"/>
      <c r="H14" s="26" t="s">
        <v>98</v>
      </c>
      <c r="I14" s="28">
        <v>5</v>
      </c>
    </row>
    <row r="15" spans="1:16" ht="15" thickBot="1">
      <c r="A15" s="21"/>
      <c r="B15" s="21"/>
      <c r="C15" s="21"/>
      <c r="E15" s="5"/>
      <c r="F15" s="5"/>
      <c r="G15" s="5"/>
      <c r="H15" s="5"/>
      <c r="I15" s="5"/>
    </row>
    <row r="16" spans="1:16" ht="28.5" customHeight="1" thickBot="1">
      <c r="A16" s="7" t="s">
        <v>89</v>
      </c>
      <c r="B16" s="81">
        <f>+IF(SUM(C9:C14)&gt;3,3,SUM(C9:C14))</f>
        <v>2</v>
      </c>
      <c r="C16" s="41" t="s">
        <v>90</v>
      </c>
      <c r="E16" s="41" t="s">
        <v>99</v>
      </c>
      <c r="F16" s="5"/>
      <c r="G16" s="81">
        <f>IFERROR(IF(ROUND($F$11,0)="","",IF(ROUND($F$11,0)&lt;=4,0,IF(AND(ROUND($F$11,0)&gt;=5,ROUND($F$11,0)&lt;=10),1,IF(AND(ROUND($F$11,0)&gt;=11,ROUND($F$11,0)&lt;=15),2,IF(AND(ROUND($F$11,0)&gt;=16,ROUND($F$11,0)&lt;=25),3,IF(AND(ROUND($F$11,0)&gt;=26,ROUND($F$11,0)&lt;=49),4,IF(AND(ROUND($F$11,0)&gt;=50,ROUND($F$11,0)&lt;=100),5))))))),"")</f>
        <v>1</v>
      </c>
    </row>
  </sheetData>
  <sheetProtection sheet="1" objects="1" scenarios="1"/>
  <mergeCells count="2">
    <mergeCell ref="A4:C4"/>
    <mergeCell ref="E4:I4"/>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showInputMessage="1" showErrorMessage="1" xr:uid="{BF4CCBFE-F57D-4DB5-A740-768BBBFD211F}">
          <x14:formula1>
            <xm:f>'Ark2'!$A$1:$A$2</xm:f>
          </x14:formula1>
          <xm:sqref>B9:B14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7FFA0-AB2F-4EBA-AC5C-C8381578EBBA}">
  <dimension ref="A1:C19"/>
  <sheetViews>
    <sheetView zoomScale="80" zoomScaleNormal="80" workbookViewId="0">
      <selection activeCell="C27" sqref="C27"/>
    </sheetView>
  </sheetViews>
  <sheetFormatPr defaultRowHeight="14.4"/>
  <cols>
    <col min="1" max="1" width="32.5546875" customWidth="1"/>
    <col min="2" max="2" width="13" bestFit="1" customWidth="1"/>
    <col min="3" max="3" width="16" customWidth="1"/>
  </cols>
  <sheetData>
    <row r="1" spans="1:3" ht="21">
      <c r="A1" s="66" t="s">
        <v>143</v>
      </c>
    </row>
    <row r="2" spans="1:3" ht="18">
      <c r="A2" s="77" t="s">
        <v>144</v>
      </c>
    </row>
    <row r="4" spans="1:3">
      <c r="A4" t="s">
        <v>155</v>
      </c>
    </row>
    <row r="5" spans="1:3">
      <c r="A5" t="s">
        <v>154</v>
      </c>
    </row>
    <row r="6" spans="1:3" ht="15" thickBot="1"/>
    <row r="7" spans="1:3" ht="37.5" customHeight="1" thickBot="1">
      <c r="A7" s="13" t="s">
        <v>145</v>
      </c>
      <c r="B7" s="53" t="s">
        <v>146</v>
      </c>
      <c r="C7" s="53" t="s">
        <v>153</v>
      </c>
    </row>
    <row r="8" spans="1:3" ht="15" thickBot="1">
      <c r="A8" s="113" t="s">
        <v>147</v>
      </c>
      <c r="B8" s="28">
        <f>'Printing substrates P1 to P5'!D18</f>
        <v>3</v>
      </c>
      <c r="C8" s="28">
        <v>5</v>
      </c>
    </row>
    <row r="9" spans="1:3" ht="15" thickBot="1">
      <c r="A9" s="113" t="s">
        <v>148</v>
      </c>
      <c r="B9" s="28">
        <f>'Printing substrates P1 to P5'!D22</f>
        <v>4</v>
      </c>
      <c r="C9" s="28">
        <v>10</v>
      </c>
    </row>
    <row r="10" spans="1:3" ht="15" customHeight="1" thickBot="1">
      <c r="A10" s="113" t="s">
        <v>149</v>
      </c>
      <c r="B10" s="28">
        <f>'Printing substrates P1 to P5'!D26</f>
        <v>1</v>
      </c>
      <c r="C10" s="128" t="s">
        <v>184</v>
      </c>
    </row>
    <row r="11" spans="1:3" ht="15" thickBot="1">
      <c r="A11" s="113" t="s">
        <v>150</v>
      </c>
      <c r="B11" s="28">
        <f>'Printing substrates P1 to P5'!D29</f>
        <v>1</v>
      </c>
      <c r="C11" s="129"/>
    </row>
    <row r="12" spans="1:3" ht="19.5" customHeight="1" thickBot="1">
      <c r="A12" s="113" t="s">
        <v>151</v>
      </c>
      <c r="B12" s="28">
        <f>'Printing substrates P1 to P5'!D32</f>
        <v>0</v>
      </c>
      <c r="C12" s="130"/>
    </row>
    <row r="13" spans="1:3" ht="15" thickBot="1">
      <c r="A13" s="113" t="s">
        <v>152</v>
      </c>
      <c r="B13" s="28">
        <f>'VOC P6'!D22</f>
        <v>6</v>
      </c>
      <c r="C13" s="28">
        <v>10</v>
      </c>
    </row>
    <row r="14" spans="1:3" ht="15" thickBot="1">
      <c r="A14" s="113" t="s">
        <v>192</v>
      </c>
      <c r="B14" s="28">
        <f>'CO2 P7'!B9</f>
        <v>1</v>
      </c>
      <c r="C14" s="28">
        <v>1</v>
      </c>
    </row>
    <row r="15" spans="1:3" ht="15" thickBot="1">
      <c r="A15" s="113" t="s">
        <v>172</v>
      </c>
      <c r="B15" s="28">
        <f>'Waste P8, P9'!D20</f>
        <v>4</v>
      </c>
      <c r="C15" s="28">
        <v>10</v>
      </c>
    </row>
    <row r="16" spans="1:3" ht="15" thickBot="1">
      <c r="A16" s="113" t="s">
        <v>170</v>
      </c>
      <c r="B16" s="28">
        <f>'Waste P8, P9'!K20</f>
        <v>1</v>
      </c>
      <c r="C16" s="28">
        <v>5</v>
      </c>
    </row>
    <row r="17" spans="1:3" ht="15" thickBot="1">
      <c r="A17" s="113" t="s">
        <v>167</v>
      </c>
      <c r="B17" s="28">
        <f>'Ecolabelled products P10, P11'!B16</f>
        <v>2</v>
      </c>
      <c r="C17" s="28">
        <v>3</v>
      </c>
    </row>
    <row r="18" spans="1:3" ht="21" thickBot="1">
      <c r="A18" s="113" t="s">
        <v>193</v>
      </c>
      <c r="B18" s="28">
        <f>'Ecolabelled products P10, P11'!G16</f>
        <v>1</v>
      </c>
      <c r="C18" s="28">
        <v>5</v>
      </c>
    </row>
    <row r="19" spans="1:3" ht="15" thickBot="1">
      <c r="A19" s="22" t="s">
        <v>118</v>
      </c>
      <c r="B19" s="71">
        <f>+'Printing substrates P1 to P5'!D34+'VOC P6'!D22+'CO2 P7'!B9+'Waste P8, P9'!D20+'Waste P8, P9'!K20+'Ecolabelled products P10, P11'!B16+'Ecolabelled products P10, P11'!G16</f>
        <v>24</v>
      </c>
      <c r="C19" s="28">
        <v>59</v>
      </c>
    </row>
  </sheetData>
  <sheetProtection sheet="1" objects="1" scenarios="1"/>
  <mergeCells count="1">
    <mergeCell ref="C10:C12"/>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13E15-33CB-4B1A-B1D3-511E3E7FF3D4}">
  <dimension ref="A1:A2"/>
  <sheetViews>
    <sheetView workbookViewId="0">
      <selection activeCell="A3" sqref="A3"/>
    </sheetView>
  </sheetViews>
  <sheetFormatPr defaultRowHeight="14.4"/>
  <sheetData>
    <row r="1" spans="1:1">
      <c r="A1" t="s">
        <v>138</v>
      </c>
    </row>
    <row r="2" spans="1:1">
      <c r="A2" t="s">
        <v>139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73de529d8fa4f4a9ad28df5dcd62b30 xmlns="41103913-3109-40f8-979f-5add276ff64b">
      <Terms xmlns="http://schemas.microsoft.com/office/infopath/2007/PartnerControls">
        <TermInfo xmlns="http://schemas.microsoft.com/office/infopath/2007/PartnerControls">
          <TermName xmlns="http://schemas.microsoft.com/office/infopath/2007/PartnerControls">2020</TermName>
          <TermId xmlns="http://schemas.microsoft.com/office/infopath/2007/PartnerControls">e42bf705-c051-4bf6-9aa7-87f959209884</TermId>
        </TermInfo>
      </Terms>
    </h73de529d8fa4f4a9ad28df5dcd62b30>
    <c4b301cb5ca34a2ba48041ad05b451b7 xmlns="41103913-3109-40f8-979f-5add276ff64b">
      <Terms xmlns="http://schemas.microsoft.com/office/infopath/2007/PartnerControls">
        <TermInfo xmlns="http://schemas.microsoft.com/office/infopath/2007/PartnerControls">
          <TermName xmlns="http://schemas.microsoft.com/office/infopath/2007/PartnerControls">.0</TermName>
          <TermId xmlns="http://schemas.microsoft.com/office/infopath/2007/PartnerControls">4560965c-b518-4ed0-ab4d-c02076b474d1</TermId>
        </TermInfo>
      </Terms>
    </c4b301cb5ca34a2ba48041ad05b451b7>
    <TaxCatchAll xmlns="41103913-3109-40f8-979f-5add276ff64b">
      <Value>616</Value>
      <Value>173</Value>
      <Value>70</Value>
      <Value>638</Value>
      <Value>98</Value>
    </TaxCatchAll>
    <i2b8d92c922f44369b3c371567339a7a xmlns="2f62a524-86d3-428b-bd7c-ce51fdb0ac7b">
      <Terms xmlns="http://schemas.microsoft.com/office/infopath/2007/PartnerControls">
        <TermInfo xmlns="http://schemas.microsoft.com/office/infopath/2007/PartnerControls">
          <TermName xmlns="http://schemas.microsoft.com/office/infopath/2007/PartnerControls">Printing companies, printed matter, envelopes and other converter paper products (041)</TermName>
          <TermId xmlns="http://schemas.microsoft.com/office/infopath/2007/PartnerControls">513833a3-12ef-4a4e-9b03-c3fe9429e78a</TermId>
        </TermInfo>
      </Terms>
    </i2b8d92c922f44369b3c371567339a7a>
    <d6a12a92581e42f5ab2fd8eb0ab6a7b6 xmlns="41103913-3109-40f8-979f-5add276ff64b">
      <Terms xmlns="http://schemas.microsoft.com/office/infopath/2007/PartnerControls">
        <TermInfo xmlns="http://schemas.microsoft.com/office/infopath/2007/PartnerControls">
          <TermName xmlns="http://schemas.microsoft.com/office/infopath/2007/PartnerControls">Instruction</TermName>
          <TermId xmlns="http://schemas.microsoft.com/office/infopath/2007/PartnerControls">08911cf7-c3f7-4e0a-9118-1dbd654daea2</TermId>
        </TermInfo>
      </Terms>
    </d6a12a92581e42f5ab2fd8eb0ab6a7b6>
    <e875f6ca30b049e69b92ab6fd30ccc7e xmlns="41103913-3109-40f8-979f-5add276ff64b">
      <Terms xmlns="http://schemas.microsoft.com/office/infopath/2007/PartnerControls">
        <TermInfo xmlns="http://schemas.microsoft.com/office/infopath/2007/PartnerControls">
          <TermName xmlns="http://schemas.microsoft.com/office/infopath/2007/PartnerControls">6</TermName>
          <TermId xmlns="http://schemas.microsoft.com/office/infopath/2007/PartnerControls">e3cae5d0-9e21-40b6-8df8-d7929b3adbca</TermId>
        </TermInfo>
      </Terms>
    </e875f6ca30b049e69b92ab6fd30ccc7e>
    <c2e42a5b42024328b12a942358616b76 xmlns="41103913-3109-40f8-979f-5add276ff64b">
      <Terms xmlns="http://schemas.microsoft.com/office/infopath/2007/PartnerControls"/>
    </c2e42a5b42024328b12a942358616b76>
  </documentManagement>
</p:properties>
</file>

<file path=customXml/item2.xml><?xml version="1.0" encoding="utf-8"?>
<ct:contentTypeSchema xmlns:ct="http://schemas.microsoft.com/office/2006/metadata/contentType" xmlns:ma="http://schemas.microsoft.com/office/2006/metadata/properties/metaAttributes" ct:_="" ma:_="" ma:contentTypeName="Working document 041" ma:contentTypeID="0x010100FF302D32AEA5824596CCBC8ECE5F2ADD003FDFDD09F8BDE54890137477FB6F01CC00982A6E277FA1AA49809B40F7731EF432" ma:contentTypeVersion="8" ma:contentTypeDescription="Working document for product group 041." ma:contentTypeScope="" ma:versionID="b1cc794b4879e5a7f29880273550c612">
  <xsd:schema xmlns:xsd="http://www.w3.org/2001/XMLSchema" xmlns:xs="http://www.w3.org/2001/XMLSchema" xmlns:p="http://schemas.microsoft.com/office/2006/metadata/properties" xmlns:ns2="2f62a524-86d3-428b-bd7c-ce51fdb0ac7b" xmlns:ns3="41103913-3109-40f8-979f-5add276ff64b" targetNamespace="http://schemas.microsoft.com/office/2006/metadata/properties" ma:root="true" ma:fieldsID="854c8b2a66806af5ac360b266352f262" ns2:_="" ns3:_="">
    <xsd:import namespace="2f62a524-86d3-428b-bd7c-ce51fdb0ac7b"/>
    <xsd:import namespace="41103913-3109-40f8-979f-5add276ff64b"/>
    <xsd:element name="properties">
      <xsd:complexType>
        <xsd:sequence>
          <xsd:element name="documentManagement">
            <xsd:complexType>
              <xsd:all>
                <xsd:element ref="ns3:d6a12a92581e42f5ab2fd8eb0ab6a7b6" minOccurs="0"/>
                <xsd:element ref="ns3:TaxCatchAll" minOccurs="0"/>
                <xsd:element ref="ns3:TaxCatchAllLabel" minOccurs="0"/>
                <xsd:element ref="ns3:c2e42a5b42024328b12a942358616b76" minOccurs="0"/>
                <xsd:element ref="ns3:e875f6ca30b049e69b92ab6fd30ccc7e" minOccurs="0"/>
                <xsd:element ref="ns3:c4b301cb5ca34a2ba48041ad05b451b7" minOccurs="0"/>
                <xsd:element ref="ns3:h73de529d8fa4f4a9ad28df5dcd62b30" minOccurs="0"/>
                <xsd:element ref="ns2:i2b8d92c922f44369b3c371567339a7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62a524-86d3-428b-bd7c-ce51fdb0ac7b" elementFormDefault="qualified">
    <xsd:import namespace="http://schemas.microsoft.com/office/2006/documentManagement/types"/>
    <xsd:import namespace="http://schemas.microsoft.com/office/infopath/2007/PartnerControls"/>
    <xsd:element name="i2b8d92c922f44369b3c371567339a7a" ma:index="20" nillable="true" ma:taxonomy="true" ma:internalName="i2b8d92c922f44369b3c371567339a7a" ma:taxonomyFieldName="Product_x0020_group_x0020_001" ma:displayName="Product group 041" ma:readOnly="false" ma:default="98;#Printing companies, printed matter, envelopes and other converter paper products (041)|513833a3-12ef-4a4e-9b03-c3fe9429e78a" ma:fieldId="{22b8d92c-922f-4436-9b3c-371567339a7a}" ma:sspId="f8d1aa78-2b68-45f3-8ba3-d749604b5417" ma:termSetId="aa98c9f9-a6f9-45bd-8e39-80e22173c7b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1103913-3109-40f8-979f-5add276ff64b" elementFormDefault="qualified">
    <xsd:import namespace="http://schemas.microsoft.com/office/2006/documentManagement/types"/>
    <xsd:import namespace="http://schemas.microsoft.com/office/infopath/2007/PartnerControls"/>
    <xsd:element name="d6a12a92581e42f5ab2fd8eb0ab6a7b6" ma:index="8" ma:taxonomy="true" ma:internalName="d6a12a92581e42f5ab2fd8eb0ab6a7b6" ma:taxonomyFieldName="Document_x0020_Type" ma:displayName="Document Type" ma:default="" ma:fieldId="{d6a12a92-581e-42f5-ab2f-d8eb0ab6a7b6}" ma:sspId="f8d1aa78-2b68-45f3-8ba3-d749604b5417" ma:termSetId="bf118cf2-d6d4-4445-90e8-17216ccb9ed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cda9cfa1-d5da-4247-bb2b-2cd2485844b3}" ma:internalName="TaxCatchAll" ma:showField="CatchAllData" ma:web="33e8a5ad-269f-42cd-8b12-075c6ffa733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cda9cfa1-d5da-4247-bb2b-2cd2485844b3}" ma:internalName="TaxCatchAllLabel" ma:readOnly="true" ma:showField="CatchAllDataLabel" ma:web="33e8a5ad-269f-42cd-8b12-075c6ffa7333">
      <xsd:complexType>
        <xsd:complexContent>
          <xsd:extension base="dms:MultiChoiceLookup">
            <xsd:sequence>
              <xsd:element name="Value" type="dms:Lookup" maxOccurs="unbounded" minOccurs="0" nillable="true"/>
            </xsd:sequence>
          </xsd:extension>
        </xsd:complexContent>
      </xsd:complexType>
    </xsd:element>
    <xsd:element name="c2e42a5b42024328b12a942358616b76" ma:index="12" nillable="true" ma:taxonomy="true" ma:internalName="c2e42a5b42024328b12a942358616b76" ma:taxonomyFieldName="Document_x0020_status1" ma:displayName="Document status" ma:indexed="true" ma:default="" ma:fieldId="{c2e42a5b-4202-4328-b12a-942358616b76}" ma:sspId="f8d1aa78-2b68-45f3-8ba3-d749604b5417" ma:termSetId="92b5cd0c-2e06-4718-8cce-5bc0b866832d" ma:anchorId="00000000-0000-0000-0000-000000000000" ma:open="false" ma:isKeyword="false">
      <xsd:complexType>
        <xsd:sequence>
          <xsd:element ref="pc:Terms" minOccurs="0" maxOccurs="1"/>
        </xsd:sequence>
      </xsd:complexType>
    </xsd:element>
    <xsd:element name="e875f6ca30b049e69b92ab6fd30ccc7e" ma:index="14" nillable="true" ma:taxonomy="true" ma:internalName="e875f6ca30b049e69b92ab6fd30ccc7e" ma:taxonomyFieldName="Gen0" ma:displayName="Crit Gen" ma:default="" ma:fieldId="{e875f6ca-30b0-49e6-9b92-ab6fd30ccc7e}" ma:sspId="f8d1aa78-2b68-45f3-8ba3-d749604b5417" ma:termSetId="844914fb-7b21-4493-964a-c784cc1ad12a" ma:anchorId="00000000-0000-0000-0000-000000000000" ma:open="false" ma:isKeyword="false">
      <xsd:complexType>
        <xsd:sequence>
          <xsd:element ref="pc:Terms" minOccurs="0" maxOccurs="1"/>
        </xsd:sequence>
      </xsd:complexType>
    </xsd:element>
    <xsd:element name="c4b301cb5ca34a2ba48041ad05b451b7" ma:index="16" nillable="true" ma:taxonomy="true" ma:internalName="c4b301cb5ca34a2ba48041ad05b451b7" ma:taxonomyFieldName="Ver0" ma:displayName="Crit Ver" ma:default="" ma:fieldId="{c4b301cb-5ca3-4a2b-a480-41ad05b451b7}" ma:sspId="f8d1aa78-2b68-45f3-8ba3-d749604b5417" ma:termSetId="30d94079-7b7d-4db4-b30b-fafebc9b1dde" ma:anchorId="00000000-0000-0000-0000-000000000000" ma:open="false" ma:isKeyword="false">
      <xsd:complexType>
        <xsd:sequence>
          <xsd:element ref="pc:Terms" minOccurs="0" maxOccurs="1"/>
        </xsd:sequence>
      </xsd:complexType>
    </xsd:element>
    <xsd:element name="h73de529d8fa4f4a9ad28df5dcd62b30" ma:index="18" nillable="true" ma:taxonomy="true" ma:internalName="h73de529d8fa4f4a9ad28df5dcd62b30" ma:taxonomyFieldName="Year2" ma:displayName="Year" ma:default="" ma:fieldId="{173de529-d8fa-4f4a-9ad2-8df5dcd62b30}" ma:sspId="f8d1aa78-2b68-45f3-8ba3-d749604b5417" ma:termSetId="92c1f776-cdb1-42e3-8440-ec0091d1ca23"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f8d1aa78-2b68-45f3-8ba3-d749604b5417" ContentTypeId="0x010100FF302D32AEA5824596CCBC8ECE5F2ADD"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C4B402-0329-40F4-8496-6000B316D0D3}">
  <ds:schemaRefs>
    <ds:schemaRef ds:uri="http://purl.org/dc/elements/1.1/"/>
    <ds:schemaRef ds:uri="http://schemas.openxmlformats.org/package/2006/metadata/core-properties"/>
    <ds:schemaRef ds:uri="http://www.w3.org/XML/1998/namespace"/>
    <ds:schemaRef ds:uri="http://schemas.microsoft.com/office/infopath/2007/PartnerControls"/>
    <ds:schemaRef ds:uri="41103913-3109-40f8-979f-5add276ff64b"/>
    <ds:schemaRef ds:uri="http://purl.org/dc/terms/"/>
    <ds:schemaRef ds:uri="http://schemas.microsoft.com/office/2006/metadata/properties"/>
    <ds:schemaRef ds:uri="http://schemas.microsoft.com/office/2006/documentManagement/types"/>
    <ds:schemaRef ds:uri="2f62a524-86d3-428b-bd7c-ce51fdb0ac7b"/>
    <ds:schemaRef ds:uri="http://purl.org/dc/dcmitype/"/>
  </ds:schemaRefs>
</ds:datastoreItem>
</file>

<file path=customXml/itemProps2.xml><?xml version="1.0" encoding="utf-8"?>
<ds:datastoreItem xmlns:ds="http://schemas.openxmlformats.org/officeDocument/2006/customXml" ds:itemID="{40D0EDBF-6E46-422A-8E62-15303002BB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62a524-86d3-428b-bd7c-ce51fdb0ac7b"/>
    <ds:schemaRef ds:uri="41103913-3109-40f8-979f-5add276ff6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CD36A3-94E8-41FD-A088-7F56C92B88FC}">
  <ds:schemaRefs>
    <ds:schemaRef ds:uri="Microsoft.SharePoint.Taxonomy.ContentTypeSync"/>
  </ds:schemaRefs>
</ds:datastoreItem>
</file>

<file path=customXml/itemProps4.xml><?xml version="1.0" encoding="utf-8"?>
<ds:datastoreItem xmlns:ds="http://schemas.openxmlformats.org/officeDocument/2006/customXml" ds:itemID="{0CB27455-862F-4B5E-96F8-A5D6D49DC5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8</vt:i4>
      </vt:variant>
      <vt:variant>
        <vt:lpstr>Navngivne områder</vt:lpstr>
      </vt:variant>
      <vt:variant>
        <vt:i4>1</vt:i4>
      </vt:variant>
    </vt:vector>
  </HeadingPairs>
  <TitlesOfParts>
    <vt:vector size="9" baseType="lpstr">
      <vt:lpstr>Introduction</vt:lpstr>
      <vt:lpstr>Printing substrates P1 to P5</vt:lpstr>
      <vt:lpstr>VOC P6</vt:lpstr>
      <vt:lpstr>CO2 P7</vt:lpstr>
      <vt:lpstr>Waste P8, P9</vt:lpstr>
      <vt:lpstr>Ecolabelled products P10, P11</vt:lpstr>
      <vt:lpstr>Total points</vt:lpstr>
      <vt:lpstr>Ark2</vt:lpstr>
      <vt:lpstr>'CO2 P7'!_Hlk57194722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Christensen</dc:creator>
  <cp:lastModifiedBy>Charlotte Wedel Friis</cp:lastModifiedBy>
  <dcterms:created xsi:type="dcterms:W3CDTF">2020-02-17T09:29:28Z</dcterms:created>
  <dcterms:modified xsi:type="dcterms:W3CDTF">2022-08-05T09:16:24Z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0x010100FF302D32AEA5824596CCBC8ECE5F2ADD003FDFDD09F8BDE54890137477FB6F01CC00982A6E277FA1AA49809B40F7731EF432</vt:lpwstr>
  </property>
  <property fmtid="{D5CDD505-2E9C-101B-9397-08002B2CF9AE}" pid="3" name="Ver0">
    <vt:lpwstr>70;#.0|4560965c-b518-4ed0-ab4d-c02076b474d1</vt:lpwstr>
  </property>
  <property fmtid="{D5CDD505-2E9C-101B-9397-08002B2CF9AE}" pid="4" name="Gen0">
    <vt:lpwstr>173;#6|e3cae5d0-9e21-40b6-8df8-d7929b3adbca</vt:lpwstr>
  </property>
  <property fmtid="{D5CDD505-2E9C-101B-9397-08002B2CF9AE}" pid="5" name="Year2">
    <vt:lpwstr>616;#2020|e42bf705-c051-4bf6-9aa7-87f959209884</vt:lpwstr>
  </property>
  <property fmtid="{D5CDD505-2E9C-101B-9397-08002B2CF9AE}" pid="6" name="Document Type">
    <vt:lpwstr>638;#Instruction|08911cf7-c3f7-4e0a-9118-1dbd654daea2</vt:lpwstr>
  </property>
  <property fmtid="{D5CDD505-2E9C-101B-9397-08002B2CF9AE}" pid="7" name="Product group 001">
    <vt:lpwstr>98;#Printing companies, printed matter, envelopes and other converter paper products (041)|513833a3-12ef-4a4e-9b03-c3fe9429e78a</vt:lpwstr>
  </property>
  <property fmtid="{D5CDD505-2E9C-101B-9397-08002B2CF9AE}" pid="8" name="Document status1">
    <vt:lpwstr/>
  </property>
</Properties>
</file>